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8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<sst xmlns="http://schemas.openxmlformats.org/spreadsheetml/2006/main" count="130" uniqueCount="56">
  <si>
    <t>Allegato A.1.1</t>
  </si>
  <si>
    <t>Rapporto di forma dell'edificio</t>
  </si>
  <si>
    <t>Zona climatica E - Comune di Milano</t>
  </si>
  <si>
    <t>S/V</t>
  </si>
  <si>
    <t>da  GG</t>
  </si>
  <si>
    <t>Milano GG</t>
  </si>
  <si>
    <t>a  GG</t>
  </si>
  <si>
    <t>&lt;=</t>
  </si>
  <si>
    <t>&gt;=</t>
  </si>
  <si>
    <t xml:space="preserve"> 0,2 &lt; S/V &lt; 0,9</t>
  </si>
  <si>
    <t>dato da inserire</t>
  </si>
  <si>
    <t>Valore limite di fabbisogno annuo di energia da confrontare con l'Eph di progetto</t>
  </si>
  <si>
    <t>RIDUZIONE DEGLI ONERI DI URBANIZZAZIONE SULLA BASE DELL'Eph</t>
  </si>
  <si>
    <r>
      <t>CONDIZIONI D’ACCESSO ALLA RIDUZIONE DEGLI ONERI D’URBANIZZAZIONE: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12"/>
        <rFont val="Arial"/>
        <family val="2"/>
      </rPr>
      <t>Per gli interventi di nuova costruzione e di ristrutturazione con demolizione e ricostruzione:</t>
    </r>
    <r>
      <rPr>
        <b/>
        <sz val="9"/>
        <color indexed="10"/>
        <rFont val="Arial"/>
        <family val="2"/>
      </rPr>
      <t xml:space="preserve">
 adozione di sistemi di riscaldamento centralizzato negli edifici con più di 5 unità abitative
 adozione di sistemi di contabilizzazione del calore per singola unità immobiliare;
 adozione di sistemi di registrazione dei consumi con obbligo di disponibilità all’accesso in lettura remota da parte dell’Amministrazione comunale, ai fini del sistema di controllo e di monitoraggio
</t>
    </r>
    <r>
      <rPr>
        <b/>
        <sz val="9"/>
        <color indexed="12"/>
        <rFont val="Arial"/>
        <family val="2"/>
      </rPr>
      <t>per interventi di recupero sottotetti:</t>
    </r>
    <r>
      <rPr>
        <sz val="9"/>
        <color indexed="10"/>
        <rFont val="Arial"/>
        <family val="2"/>
      </rPr>
      <t xml:space="preserve">
</t>
    </r>
    <r>
      <rPr>
        <b/>
        <sz val="9"/>
        <color indexed="10"/>
        <rFont val="Arial"/>
        <family val="2"/>
      </rPr>
      <t xml:space="preserve"> obbligo di realizzazione di copertura ventilata</t>
    </r>
  </si>
  <si>
    <t>Contributo dovuto</t>
  </si>
  <si>
    <t>URB. PRIMARIA</t>
  </si>
  <si>
    <t>URB. SECONDARIA</t>
  </si>
  <si>
    <t>1° Spezzata di sconto ( 83 - 97 )</t>
  </si>
  <si>
    <t>%</t>
  </si>
  <si>
    <t>Percentuale calcolata rispetto ai limiti</t>
  </si>
  <si>
    <t>introdotti da disposizioni regionali.</t>
  </si>
  <si>
    <t>da grafico Allegato 5.1 alla %</t>
  </si>
  <si>
    <t>di riduzione corrisponde la seguente percentuale di sconto</t>
  </si>
  <si>
    <t>2° Spezzata di sconto ( 55 - 83 )</t>
  </si>
  <si>
    <t>Sconto sulla base dell'Eph sul Contributo dovuto</t>
  </si>
  <si>
    <t>PUNTO  A,1</t>
  </si>
  <si>
    <t>3° Spezzata di sconto ( 40 - 55 )</t>
  </si>
  <si>
    <t>RIDUZIONE DEGLI ONERI DI URBANIZZAZIONE PER LA PRODUZIONE DI ENERGIA TERMICA</t>
  </si>
  <si>
    <t>Sconto di 3 € / mq. + il 14 % della riduzione di cui al punto A</t>
  </si>
  <si>
    <t>PUNTO  B.1.1</t>
  </si>
  <si>
    <r>
      <t xml:space="preserve">interventi che prevedano la copertura, mediante impianto solare termico, di almeno il </t>
    </r>
    <r>
      <rPr>
        <b/>
        <sz val="9"/>
        <color indexed="10"/>
        <rFont val="Arial"/>
        <family val="2"/>
      </rPr>
      <t>60%</t>
    </r>
    <r>
      <rPr>
        <b/>
        <sz val="9"/>
        <color indexed="12"/>
        <rFont val="Arial"/>
        <family val="2"/>
      </rPr>
      <t xml:space="preserve"> (sessanta per cento), ovvero il</t>
    </r>
    <r>
      <rPr>
        <b/>
        <sz val="9"/>
        <color indexed="10"/>
        <rFont val="Arial"/>
        <family val="2"/>
      </rPr>
      <t xml:space="preserve"> 30%</t>
    </r>
    <r>
      <rPr>
        <b/>
        <sz val="9"/>
        <color indexed="12"/>
        <rFont val="Arial"/>
        <family val="2"/>
      </rPr>
      <t xml:space="preserve"> (trenta per cento) in </t>
    </r>
    <r>
      <rPr>
        <b/>
        <sz val="9"/>
        <color indexed="10"/>
        <rFont val="Arial"/>
        <family val="2"/>
      </rPr>
      <t>zona A e nuclei assimilati</t>
    </r>
    <r>
      <rPr>
        <b/>
        <sz val="9"/>
        <color indexed="12"/>
        <rFont val="Arial"/>
        <family val="2"/>
      </rPr>
      <t xml:space="preserve"> (art 50 NTA del PRG), del fabbisogno di energia primaria per la produzione di</t>
    </r>
    <r>
      <rPr>
        <b/>
        <sz val="9"/>
        <color indexed="10"/>
        <rFont val="Arial"/>
        <family val="2"/>
      </rPr>
      <t xml:space="preserve"> acqua calda sanitaria</t>
    </r>
  </si>
  <si>
    <t>Sconto di + il 10 % della riduzione di cui al punto A</t>
  </si>
  <si>
    <t>PUNTO  B.1.2</t>
  </si>
  <si>
    <r>
      <t xml:space="preserve"> interventi che prevedano l’utilizzo di pompe di calore reversibili, geotermiche o ad acqua di falda,, purché l’edificio l’edificio consegua una </t>
    </r>
    <r>
      <rPr>
        <b/>
        <sz val="9"/>
        <color indexed="10"/>
        <rFont val="Arial"/>
        <family val="2"/>
      </rPr>
      <t>riduzione di almeno il 40% del valore dell’EPH</t>
    </r>
    <r>
      <rPr>
        <b/>
        <sz val="9"/>
        <color indexed="12"/>
        <rFont val="Arial"/>
        <family val="2"/>
      </rPr>
      <t xml:space="preserve"> rispetto al valore di legge </t>
    </r>
  </si>
  <si>
    <t>N.B.  I punti B1.1  e  B1.2  non sono cumulabili</t>
  </si>
  <si>
    <t>Allegato A.1.2</t>
  </si>
  <si>
    <t>Edifici ad uso diverso dalla residenza</t>
  </si>
  <si>
    <t>ATTIVITA' COMMERCIALI DIREZIONALI E PRODUTTIVE</t>
  </si>
  <si>
    <r>
      <t xml:space="preserve">CONDIZIONI D’ACCESSO ALLA RIDUZIONE DEGLI ONERI D’URBANIZZAZIONE:
Per gli interventi di nuova costruzione e di ristrutturazione con demolizione e ricostruzione:
 </t>
    </r>
    <r>
      <rPr>
        <b/>
        <sz val="9"/>
        <color indexed="10"/>
        <rFont val="Arial"/>
        <family val="2"/>
      </rPr>
      <t>adozione di sistemi di riscaldamento centralizzato negli edifici con più di 5 unità abitative
 adozione di sistemi di contabilizzazione del calore per singola unità immobiliare;
 adozione di sistemi di registrazione dei consumi con obbligo di disponibilità all’accesso in lettura remota da parte dell’Amministrazione comunale, ai fini del sistema di controllo e di monitoraggio</t>
    </r>
  </si>
  <si>
    <t>MQ. DI S.L.P. INDUSTRIA</t>
  </si>
  <si>
    <t>MQ. DI S.L.P. COMMERCIO</t>
  </si>
  <si>
    <t>PUNTO  A</t>
  </si>
  <si>
    <t>RIDUZIONE DEGLI ONERI DI URBANIZZAZIONE PER LA REALIZZAZIONE DI IMPIANTI FOTOVOLTAICI</t>
  </si>
  <si>
    <t>Sconto di 4 € / mq. + il 7,5 % della riduzione di cui al punto A</t>
  </si>
  <si>
    <t>PUNTO  B.2</t>
  </si>
  <si>
    <t>MQ. DI S.L.P. ALBERGO</t>
  </si>
  <si>
    <t>MQ. DI S.L.P. CULTURALI</t>
  </si>
  <si>
    <t>MQ. DI S.L.P. SPORTIVE</t>
  </si>
  <si>
    <t>MQ. DI S.L.P. SPETTACOLO</t>
  </si>
  <si>
    <t>Edifici ad uso residenziale e alberghiero</t>
  </si>
  <si>
    <t>MQ. DI S.L.P. RESIDENZIALE</t>
  </si>
  <si>
    <t>ATTIVITA'  CULTURALI, SPORTIVE E DI SPETTACOLO</t>
  </si>
  <si>
    <r>
      <t>Eph</t>
    </r>
    <r>
      <rPr>
        <sz val="9"/>
        <rFont val="Arial"/>
        <family val="2"/>
      </rPr>
      <t xml:space="preserve"> da certificazione energetica</t>
    </r>
  </si>
  <si>
    <r>
      <t>Kw. Max</t>
    </r>
    <r>
      <rPr>
        <sz val="9"/>
        <rFont val="Arial"/>
        <family val="2"/>
      </rPr>
      <t xml:space="preserve"> da Allegato A</t>
    </r>
  </si>
  <si>
    <r>
      <t xml:space="preserve">prevista la realizzazione di impianti fotovoltaici con potenza di picco per unità di superficie lorda del fabbricato non inferiore a </t>
    </r>
    <r>
      <rPr>
        <b/>
        <u val="singleAccounting"/>
        <sz val="9"/>
        <color indexed="10"/>
        <rFont val="Arial"/>
        <family val="2"/>
      </rPr>
      <t xml:space="preserve">4 W/m2 </t>
    </r>
    <r>
      <rPr>
        <b/>
        <u val="singleAccounting"/>
        <sz val="9"/>
        <color indexed="21"/>
        <rFont val="Arial"/>
        <family val="2"/>
      </rPr>
      <t>o per impianti di potenza di picco</t>
    </r>
    <r>
      <rPr>
        <b/>
        <u val="singleAccounting"/>
        <sz val="9"/>
        <color indexed="10"/>
        <rFont val="Arial"/>
        <family val="2"/>
      </rPr>
      <t xml:space="preserve"> &gt; 20 Kw</t>
    </r>
    <r>
      <rPr>
        <b/>
        <u val="singleAccounting"/>
        <sz val="9"/>
        <color indexed="21"/>
        <rFont val="Arial"/>
        <family val="2"/>
      </rPr>
      <t xml:space="preserve"> </t>
    </r>
  </si>
  <si>
    <r>
      <t>RIDUZIONE DEGLI ONERI DI URBANIZZAZIONE PER LA PRODUZIONE DI ENERGIA TERMICA</t>
    </r>
    <r>
      <rPr>
        <b/>
        <sz val="9"/>
        <color indexed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</si>
</sst>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[$€-2]\ * #,##0.00_-;\-[$€-2]\ * #,##0.00_-;_-[$€-2]\ * &quot;-&quot;??_-"/>
    <numFmt numFmtId="166" formatCode="_-* #,##0.00_-;\-* #,##0.00_-;_-* &quot;-&quot;_-;_-@_-"/>
    <numFmt numFmtId="167" formatCode="#,##0.00_ ;\-#,##0.00\ "/>
    <numFmt numFmtId="168" formatCode="_-[$€-2]\ * #,##0.00_-;\-[$€-2]\ * #,##0.00_-;_-[$€-2]\ * &quot;-&quot;??_-;_-@_-"/>
  </numFmts>
  <fonts count="69">
    <font>
      <sz val="10"/>
      <name val="Arial"/>
      <family val="0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i/>
      <sz val="10"/>
      <color indexed="12"/>
      <name val="Arial"/>
      <family val="2"/>
    </font>
    <font>
      <sz val="10"/>
      <color indexed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0"/>
      <color indexed="21"/>
      <name val="Arial"/>
      <family val="2"/>
    </font>
    <font>
      <sz val="8"/>
      <name val="Arial"/>
      <family val="0"/>
    </font>
    <font>
      <b/>
      <sz val="8"/>
      <color indexed="10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u val="singleAccounting"/>
      <sz val="9"/>
      <name val="Arial"/>
      <family val="2"/>
    </font>
    <font>
      <b/>
      <i/>
      <sz val="9"/>
      <color indexed="12"/>
      <name val="Arial"/>
      <family val="2"/>
    </font>
    <font>
      <b/>
      <sz val="9"/>
      <color indexed="21"/>
      <name val="Arial"/>
      <family val="2"/>
    </font>
    <font>
      <u val="singleAccounting"/>
      <sz val="9"/>
      <color indexed="21"/>
      <name val="Arial"/>
      <family val="2"/>
    </font>
    <font>
      <sz val="9"/>
      <color indexed="21"/>
      <name val="Arial"/>
      <family val="2"/>
    </font>
    <font>
      <b/>
      <i/>
      <sz val="9"/>
      <color indexed="21"/>
      <name val="Arial"/>
      <family val="2"/>
    </font>
    <font>
      <b/>
      <u val="singleAccounting"/>
      <sz val="9"/>
      <color indexed="21"/>
      <name val="Arial"/>
      <family val="2"/>
    </font>
    <font>
      <b/>
      <u val="singleAccounting"/>
      <sz val="9"/>
      <color indexed="10"/>
      <name val="Arial"/>
      <family val="2"/>
    </font>
    <font>
      <b/>
      <sz val="9"/>
      <color indexed="17"/>
      <name val="Arial"/>
      <family val="2"/>
    </font>
    <font>
      <sz val="9"/>
      <color indexed="17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i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2"/>
      <name val="Arial"/>
      <family val="2"/>
    </font>
    <font>
      <sz val="11"/>
      <color indexed="2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1" applyNumberFormat="0" applyAlignment="0" applyProtection="0"/>
    <xf numFmtId="0" fontId="55" fillId="0" borderId="2" applyNumberFormat="0" applyFill="0" applyAlignment="0" applyProtection="0"/>
    <xf numFmtId="0" fontId="56" fillId="21" borderId="3" applyNumberFormat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165" fontId="0" fillId="0" borderId="0" applyFont="0" applyFill="0" applyBorder="0" applyAlignment="0" applyProtection="0"/>
    <xf numFmtId="0" fontId="5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0" fillId="30" borderId="4" applyNumberFormat="0" applyFont="0" applyAlignment="0" applyProtection="0"/>
    <xf numFmtId="0" fontId="59" fillId="20" borderId="5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31" borderId="0" applyNumberFormat="0" applyBorder="0" applyAlignment="0" applyProtection="0"/>
    <xf numFmtId="0" fontId="6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165" fontId="6" fillId="0" borderId="0" xfId="42" applyFont="1" applyAlignment="1">
      <alignment/>
    </xf>
    <xf numFmtId="0" fontId="9" fillId="0" borderId="0" xfId="0" applyFont="1" applyAlignment="1">
      <alignment/>
    </xf>
    <xf numFmtId="165" fontId="9" fillId="0" borderId="0" xfId="42" applyFont="1" applyAlignment="1" applyProtection="1">
      <alignment/>
      <protection/>
    </xf>
    <xf numFmtId="41" fontId="11" fillId="0" borderId="10" xfId="45" applyNumberFormat="1" applyFont="1" applyBorder="1" applyAlignment="1">
      <alignment horizontal="left"/>
    </xf>
    <xf numFmtId="0" fontId="13" fillId="33" borderId="11" xfId="0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13" fillId="0" borderId="0" xfId="0" applyFont="1" applyAlignment="1">
      <alignment/>
    </xf>
    <xf numFmtId="0" fontId="13" fillId="0" borderId="13" xfId="0" applyFont="1" applyBorder="1" applyAlignment="1">
      <alignment horizontal="center"/>
    </xf>
    <xf numFmtId="164" fontId="13" fillId="0" borderId="14" xfId="44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164" fontId="3" fillId="0" borderId="14" xfId="44" applyNumberFormat="1" applyFont="1" applyBorder="1" applyAlignment="1">
      <alignment/>
    </xf>
    <xf numFmtId="0" fontId="13" fillId="0" borderId="13" xfId="0" applyFont="1" applyBorder="1" applyAlignment="1" quotePrefix="1">
      <alignment horizontal="right"/>
    </xf>
    <xf numFmtId="0" fontId="13" fillId="0" borderId="14" xfId="0" applyFont="1" applyBorder="1" applyAlignment="1">
      <alignment/>
    </xf>
    <xf numFmtId="0" fontId="13" fillId="0" borderId="15" xfId="0" applyFont="1" applyBorder="1" applyAlignment="1" quotePrefix="1">
      <alignment horizontal="right"/>
    </xf>
    <xf numFmtId="0" fontId="13" fillId="0" borderId="16" xfId="0" applyFont="1" applyBorder="1" applyAlignment="1">
      <alignment/>
    </xf>
    <xf numFmtId="0" fontId="14" fillId="0" borderId="15" xfId="0" applyFont="1" applyBorder="1" applyAlignment="1">
      <alignment horizontal="right"/>
    </xf>
    <xf numFmtId="2" fontId="2" fillId="34" borderId="16" xfId="0" applyNumberFormat="1" applyFont="1" applyFill="1" applyBorder="1" applyAlignment="1" applyProtection="1">
      <alignment/>
      <protection locked="0"/>
    </xf>
    <xf numFmtId="0" fontId="14" fillId="0" borderId="0" xfId="0" applyFont="1" applyAlignment="1">
      <alignment/>
    </xf>
    <xf numFmtId="0" fontId="13" fillId="35" borderId="13" xfId="0" applyFont="1" applyFill="1" applyBorder="1" applyAlignment="1">
      <alignment/>
    </xf>
    <xf numFmtId="0" fontId="13" fillId="35" borderId="14" xfId="0" applyFont="1" applyFill="1" applyBorder="1" applyAlignment="1">
      <alignment/>
    </xf>
    <xf numFmtId="164" fontId="13" fillId="0" borderId="0" xfId="0" applyNumberFormat="1" applyFont="1" applyAlignment="1">
      <alignment/>
    </xf>
    <xf numFmtId="43" fontId="13" fillId="0" borderId="0" xfId="44" applyFont="1" applyAlignment="1">
      <alignment/>
    </xf>
    <xf numFmtId="0" fontId="13" fillId="0" borderId="0" xfId="0" applyFont="1" applyAlignment="1" quotePrefix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43" fontId="7" fillId="34" borderId="17" xfId="44" applyFont="1" applyFill="1" applyBorder="1" applyAlignment="1" applyProtection="1">
      <alignment/>
      <protection locked="0"/>
    </xf>
    <xf numFmtId="41" fontId="7" fillId="0" borderId="10" xfId="45" applyNumberFormat="1" applyFont="1" applyBorder="1" applyAlignment="1">
      <alignment horizontal="left"/>
    </xf>
    <xf numFmtId="0" fontId="15" fillId="0" borderId="10" xfId="0" applyFont="1" applyBorder="1" applyAlignment="1">
      <alignment/>
    </xf>
    <xf numFmtId="0" fontId="13" fillId="0" borderId="10" xfId="0" applyFont="1" applyBorder="1" applyAlignment="1">
      <alignment/>
    </xf>
    <xf numFmtId="41" fontId="3" fillId="0" borderId="0" xfId="45" applyNumberFormat="1" applyFont="1" applyBorder="1" applyAlignment="1">
      <alignment horizontal="left"/>
    </xf>
    <xf numFmtId="41" fontId="7" fillId="0" borderId="0" xfId="45" applyNumberFormat="1" applyFont="1" applyBorder="1" applyAlignment="1">
      <alignment horizontal="left"/>
    </xf>
    <xf numFmtId="0" fontId="15" fillId="0" borderId="0" xfId="0" applyFont="1" applyBorder="1" applyAlignment="1">
      <alignment/>
    </xf>
    <xf numFmtId="0" fontId="13" fillId="0" borderId="0" xfId="0" applyFont="1" applyBorder="1" applyAlignment="1">
      <alignment/>
    </xf>
    <xf numFmtId="43" fontId="7" fillId="0" borderId="0" xfId="44" applyFont="1" applyFill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165" fontId="13" fillId="0" borderId="0" xfId="42" applyFont="1" applyAlignment="1">
      <alignment/>
    </xf>
    <xf numFmtId="166" fontId="13" fillId="0" borderId="0" xfId="0" applyNumberFormat="1" applyFont="1" applyBorder="1" applyAlignment="1">
      <alignment/>
    </xf>
    <xf numFmtId="166" fontId="13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13" fillId="0" borderId="18" xfId="0" applyFont="1" applyBorder="1" applyAlignment="1">
      <alignment/>
    </xf>
    <xf numFmtId="43" fontId="13" fillId="34" borderId="0" xfId="44" applyFont="1" applyFill="1" applyAlignment="1" applyProtection="1">
      <alignment/>
      <protection locked="0"/>
    </xf>
    <xf numFmtId="43" fontId="7" fillId="0" borderId="0" xfId="44" applyFont="1" applyAlignment="1">
      <alignment horizontal="center"/>
    </xf>
    <xf numFmtId="0" fontId="13" fillId="0" borderId="19" xfId="0" applyFont="1" applyBorder="1" applyAlignment="1">
      <alignment/>
    </xf>
    <xf numFmtId="43" fontId="2" fillId="34" borderId="20" xfId="0" applyNumberFormat="1" applyFont="1" applyFill="1" applyBorder="1" applyAlignment="1">
      <alignment/>
    </xf>
    <xf numFmtId="0" fontId="13" fillId="0" borderId="13" xfId="0" applyFont="1" applyBorder="1" applyAlignment="1">
      <alignment/>
    </xf>
    <xf numFmtId="167" fontId="13" fillId="0" borderId="21" xfId="44" applyNumberFormat="1" applyFont="1" applyBorder="1" applyAlignment="1">
      <alignment/>
    </xf>
    <xf numFmtId="0" fontId="7" fillId="0" borderId="21" xfId="0" applyFont="1" applyBorder="1" applyAlignment="1">
      <alignment/>
    </xf>
    <xf numFmtId="39" fontId="7" fillId="34" borderId="14" xfId="44" applyNumberFormat="1" applyFont="1" applyFill="1" applyBorder="1" applyAlignment="1" applyProtection="1">
      <alignment/>
      <protection/>
    </xf>
    <xf numFmtId="0" fontId="13" fillId="0" borderId="22" xfId="0" applyFont="1" applyBorder="1" applyAlignment="1">
      <alignment/>
    </xf>
    <xf numFmtId="43" fontId="2" fillId="34" borderId="23" xfId="0" applyNumberFormat="1" applyFont="1" applyFill="1" applyBorder="1" applyAlignment="1">
      <alignment/>
    </xf>
    <xf numFmtId="41" fontId="2" fillId="0" borderId="10" xfId="45" applyNumberFormat="1" applyFont="1" applyBorder="1" applyAlignment="1">
      <alignment horizontal="left"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165" fontId="14" fillId="0" borderId="0" xfId="42" applyFont="1" applyAlignment="1">
      <alignment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2" fillId="36" borderId="0" xfId="0" applyFont="1" applyFill="1" applyBorder="1" applyAlignment="1">
      <alignment/>
    </xf>
    <xf numFmtId="0" fontId="7" fillId="36" borderId="0" xfId="0" applyFont="1" applyFill="1" applyBorder="1" applyAlignment="1">
      <alignment/>
    </xf>
    <xf numFmtId="0" fontId="13" fillId="36" borderId="0" xfId="0" applyFont="1" applyFill="1" applyBorder="1" applyAlignment="1">
      <alignment/>
    </xf>
    <xf numFmtId="0" fontId="7" fillId="36" borderId="0" xfId="0" applyFont="1" applyFill="1" applyBorder="1" applyAlignment="1">
      <alignment horizontal="right"/>
    </xf>
    <xf numFmtId="0" fontId="13" fillId="0" borderId="0" xfId="0" applyFont="1" applyAlignment="1">
      <alignment horizontal="right"/>
    </xf>
    <xf numFmtId="0" fontId="2" fillId="34" borderId="16" xfId="0" applyFont="1" applyFill="1" applyBorder="1" applyAlignment="1" applyProtection="1">
      <alignment/>
      <protection locked="0"/>
    </xf>
    <xf numFmtId="0" fontId="13" fillId="0" borderId="0" xfId="0" applyFont="1" applyAlignment="1">
      <alignment horizontal="left" wrapText="1"/>
    </xf>
    <xf numFmtId="43" fontId="7" fillId="0" borderId="0" xfId="44" applyFont="1" applyFill="1" applyBorder="1" applyAlignment="1" applyProtection="1">
      <alignment/>
      <protection locked="0"/>
    </xf>
    <xf numFmtId="43" fontId="13" fillId="0" borderId="21" xfId="44" applyFont="1" applyBorder="1" applyAlignment="1">
      <alignment/>
    </xf>
    <xf numFmtId="43" fontId="2" fillId="34" borderId="24" xfId="0" applyNumberFormat="1" applyFont="1" applyFill="1" applyBorder="1" applyAlignment="1">
      <alignment/>
    </xf>
    <xf numFmtId="41" fontId="17" fillId="0" borderId="10" xfId="45" applyNumberFormat="1" applyFont="1" applyBorder="1" applyAlignment="1">
      <alignment horizontal="left"/>
    </xf>
    <xf numFmtId="0" fontId="18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7" fillId="0" borderId="0" xfId="0" applyFont="1" applyAlignment="1">
      <alignment/>
    </xf>
    <xf numFmtId="0" fontId="21" fillId="0" borderId="0" xfId="0" applyFont="1" applyBorder="1" applyAlignment="1">
      <alignment vertical="center" wrapText="1"/>
    </xf>
    <xf numFmtId="165" fontId="19" fillId="0" borderId="0" xfId="42" applyFont="1" applyAlignment="1">
      <alignment/>
    </xf>
    <xf numFmtId="44" fontId="19" fillId="0" borderId="0" xfId="42" applyNumberFormat="1" applyFont="1" applyAlignment="1">
      <alignment/>
    </xf>
    <xf numFmtId="0" fontId="7" fillId="0" borderId="0" xfId="0" applyFont="1" applyFill="1" applyBorder="1" applyAlignment="1">
      <alignment horizontal="right"/>
    </xf>
    <xf numFmtId="165" fontId="19" fillId="0" borderId="0" xfId="42" applyFont="1" applyAlignment="1">
      <alignment horizontal="left"/>
    </xf>
    <xf numFmtId="0" fontId="3" fillId="0" borderId="0" xfId="0" applyFont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165" fontId="24" fillId="0" borderId="0" xfId="42" applyFont="1" applyAlignment="1">
      <alignment/>
    </xf>
    <xf numFmtId="10" fontId="24" fillId="0" borderId="0" xfId="0" applyNumberFormat="1" applyFont="1" applyAlignment="1">
      <alignment/>
    </xf>
    <xf numFmtId="165" fontId="24" fillId="0" borderId="0" xfId="42" applyFont="1" applyAlignment="1">
      <alignment horizontal="left"/>
    </xf>
    <xf numFmtId="0" fontId="7" fillId="0" borderId="0" xfId="0" applyFont="1" applyAlignment="1">
      <alignment wrapText="1"/>
    </xf>
    <xf numFmtId="0" fontId="25" fillId="33" borderId="25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26" fillId="33" borderId="11" xfId="0" applyFont="1" applyFill="1" applyBorder="1" applyAlignment="1">
      <alignment/>
    </xf>
    <xf numFmtId="0" fontId="26" fillId="33" borderId="12" xfId="0" applyFont="1" applyFill="1" applyBorder="1" applyAlignment="1">
      <alignment/>
    </xf>
    <xf numFmtId="0" fontId="12" fillId="36" borderId="0" xfId="0" applyFont="1" applyFill="1" applyBorder="1" applyAlignment="1">
      <alignment/>
    </xf>
    <xf numFmtId="0" fontId="7" fillId="36" borderId="0" xfId="0" applyFont="1" applyFill="1" applyBorder="1" applyAlignment="1">
      <alignment/>
    </xf>
    <xf numFmtId="0" fontId="13" fillId="36" borderId="0" xfId="0" applyFont="1" applyFill="1" applyBorder="1" applyAlignment="1">
      <alignment/>
    </xf>
    <xf numFmtId="0" fontId="27" fillId="36" borderId="0" xfId="0" applyFont="1" applyFill="1" applyBorder="1" applyAlignment="1">
      <alignment/>
    </xf>
    <xf numFmtId="0" fontId="27" fillId="36" borderId="0" xfId="0" applyFont="1" applyFill="1" applyBorder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165" fontId="29" fillId="0" borderId="0" xfId="42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 horizontal="left"/>
    </xf>
    <xf numFmtId="165" fontId="31" fillId="0" borderId="0" xfId="42" applyFont="1" applyAlignment="1">
      <alignment/>
    </xf>
    <xf numFmtId="0" fontId="33" fillId="0" borderId="0" xfId="0" applyFont="1" applyAlignment="1">
      <alignment/>
    </xf>
    <xf numFmtId="165" fontId="33" fillId="0" borderId="0" xfId="42" applyFont="1" applyAlignment="1" applyProtection="1">
      <alignment/>
      <protection/>
    </xf>
    <xf numFmtId="165" fontId="33" fillId="0" borderId="0" xfId="42" applyFont="1" applyAlignment="1">
      <alignment/>
    </xf>
    <xf numFmtId="0" fontId="32" fillId="0" borderId="0" xfId="0" applyFont="1" applyAlignment="1">
      <alignment/>
    </xf>
    <xf numFmtId="0" fontId="34" fillId="0" borderId="0" xfId="0" applyFont="1" applyAlignment="1">
      <alignment/>
    </xf>
    <xf numFmtId="165" fontId="34" fillId="0" borderId="0" xfId="42" applyFont="1" applyAlignment="1" applyProtection="1">
      <alignment/>
      <protection/>
    </xf>
    <xf numFmtId="165" fontId="34" fillId="0" borderId="0" xfId="42" applyFont="1" applyAlignment="1">
      <alignment/>
    </xf>
    <xf numFmtId="0" fontId="33" fillId="0" borderId="0" xfId="42" applyNumberFormat="1" applyFont="1" applyAlignment="1" applyProtection="1">
      <alignment/>
      <protection/>
    </xf>
    <xf numFmtId="44" fontId="33" fillId="0" borderId="0" xfId="42" applyNumberFormat="1" applyFont="1" applyAlignment="1">
      <alignment/>
    </xf>
    <xf numFmtId="0" fontId="13" fillId="0" borderId="0" xfId="0" applyFont="1" applyFill="1" applyBorder="1" applyAlignment="1">
      <alignment/>
    </xf>
    <xf numFmtId="43" fontId="13" fillId="0" borderId="0" xfId="0" applyNumberFormat="1" applyFont="1" applyAlignment="1">
      <alignment/>
    </xf>
    <xf numFmtId="43" fontId="4" fillId="0" borderId="13" xfId="0" applyNumberFormat="1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43" fontId="2" fillId="0" borderId="27" xfId="0" applyNumberFormat="1" applyFont="1" applyBorder="1" applyAlignment="1">
      <alignment/>
    </xf>
    <xf numFmtId="0" fontId="13" fillId="0" borderId="28" xfId="0" applyFont="1" applyBorder="1" applyAlignment="1">
      <alignment/>
    </xf>
    <xf numFmtId="43" fontId="2" fillId="0" borderId="29" xfId="0" applyNumberFormat="1" applyFont="1" applyBorder="1" applyAlignment="1">
      <alignment/>
    </xf>
    <xf numFmtId="0" fontId="13" fillId="0" borderId="12" xfId="0" applyFont="1" applyBorder="1" applyAlignment="1">
      <alignment/>
    </xf>
    <xf numFmtId="0" fontId="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43" fontId="4" fillId="0" borderId="30" xfId="0" applyNumberFormat="1" applyFont="1" applyBorder="1" applyAlignment="1">
      <alignment horizontal="center"/>
    </xf>
    <xf numFmtId="43" fontId="4" fillId="0" borderId="31" xfId="0" applyNumberFormat="1" applyFont="1" applyBorder="1" applyAlignment="1">
      <alignment horizontal="center"/>
    </xf>
    <xf numFmtId="43" fontId="4" fillId="0" borderId="26" xfId="0" applyNumberFormat="1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165" fontId="29" fillId="0" borderId="0" xfId="42" applyFont="1" applyAlignment="1">
      <alignment horizontal="center"/>
    </xf>
    <xf numFmtId="165" fontId="13" fillId="0" borderId="0" xfId="42" applyFont="1" applyAlignment="1">
      <alignment horizontal="center"/>
    </xf>
    <xf numFmtId="43" fontId="7" fillId="0" borderId="0" xfId="44" applyFont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43" fontId="2" fillId="0" borderId="13" xfId="0" applyNumberFormat="1" applyFont="1" applyBorder="1" applyAlignment="1" applyProtection="1">
      <alignment horizontal="center"/>
      <protection/>
    </xf>
    <xf numFmtId="43" fontId="2" fillId="0" borderId="14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 wrapText="1"/>
    </xf>
    <xf numFmtId="0" fontId="13" fillId="0" borderId="0" xfId="0" applyFont="1" applyAlignment="1">
      <alignment horizontal="left" wrapText="1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43" fontId="4" fillId="0" borderId="14" xfId="0" applyNumberFormat="1" applyFont="1" applyBorder="1" applyAlignment="1">
      <alignment horizontal="center"/>
    </xf>
    <xf numFmtId="0" fontId="21" fillId="0" borderId="0" xfId="0" applyFont="1" applyBorder="1" applyAlignment="1">
      <alignment vertical="center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7" fillId="0" borderId="0" xfId="0" applyFont="1" applyAlignment="1">
      <alignment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7</xdr:row>
      <xdr:rowOff>38100</xdr:rowOff>
    </xdr:from>
    <xdr:to>
      <xdr:col>1</xdr:col>
      <xdr:colOff>885825</xdr:colOff>
      <xdr:row>8</xdr:row>
      <xdr:rowOff>66675</xdr:rowOff>
    </xdr:to>
    <xdr:sp>
      <xdr:nvSpPr>
        <xdr:cNvPr id="1" name="Line 1"/>
        <xdr:cNvSpPr>
          <a:spLocks/>
        </xdr:cNvSpPr>
      </xdr:nvSpPr>
      <xdr:spPr>
        <a:xfrm flipH="1" flipV="1">
          <a:off x="1943100" y="1495425"/>
          <a:ext cx="4191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17</xdr:row>
      <xdr:rowOff>104775</xdr:rowOff>
    </xdr:from>
    <xdr:to>
      <xdr:col>7</xdr:col>
      <xdr:colOff>266700</xdr:colOff>
      <xdr:row>25</xdr:row>
      <xdr:rowOff>38100</xdr:rowOff>
    </xdr:to>
    <xdr:sp>
      <xdr:nvSpPr>
        <xdr:cNvPr id="2" name="Line 2"/>
        <xdr:cNvSpPr>
          <a:spLocks/>
        </xdr:cNvSpPr>
      </xdr:nvSpPr>
      <xdr:spPr>
        <a:xfrm flipV="1">
          <a:off x="5181600" y="3143250"/>
          <a:ext cx="2676525" cy="2771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790575</xdr:colOff>
      <xdr:row>26</xdr:row>
      <xdr:rowOff>114300</xdr:rowOff>
    </xdr:from>
    <xdr:to>
      <xdr:col>2</xdr:col>
      <xdr:colOff>762000</xdr:colOff>
      <xdr:row>27</xdr:row>
      <xdr:rowOff>66675</xdr:rowOff>
    </xdr:to>
    <xdr:sp>
      <xdr:nvSpPr>
        <xdr:cNvPr id="3" name="Line 3"/>
        <xdr:cNvSpPr>
          <a:spLocks/>
        </xdr:cNvSpPr>
      </xdr:nvSpPr>
      <xdr:spPr>
        <a:xfrm flipH="1">
          <a:off x="2266950" y="6143625"/>
          <a:ext cx="9144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200025</xdr:colOff>
      <xdr:row>29</xdr:row>
      <xdr:rowOff>76200</xdr:rowOff>
    </xdr:from>
    <xdr:to>
      <xdr:col>2</xdr:col>
      <xdr:colOff>733425</xdr:colOff>
      <xdr:row>29</xdr:row>
      <xdr:rowOff>76200</xdr:rowOff>
    </xdr:to>
    <xdr:sp>
      <xdr:nvSpPr>
        <xdr:cNvPr id="4" name="Line 4"/>
        <xdr:cNvSpPr>
          <a:spLocks/>
        </xdr:cNvSpPr>
      </xdr:nvSpPr>
      <xdr:spPr>
        <a:xfrm>
          <a:off x="2619375" y="67246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609600</xdr:colOff>
      <xdr:row>68</xdr:row>
      <xdr:rowOff>28575</xdr:rowOff>
    </xdr:from>
    <xdr:to>
      <xdr:col>1</xdr:col>
      <xdr:colOff>828675</xdr:colOff>
      <xdr:row>69</xdr:row>
      <xdr:rowOff>38100</xdr:rowOff>
    </xdr:to>
    <xdr:sp>
      <xdr:nvSpPr>
        <xdr:cNvPr id="5" name="Line 5"/>
        <xdr:cNvSpPr>
          <a:spLocks/>
        </xdr:cNvSpPr>
      </xdr:nvSpPr>
      <xdr:spPr>
        <a:xfrm flipH="1" flipV="1">
          <a:off x="2085975" y="13344525"/>
          <a:ext cx="2190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81</xdr:row>
      <xdr:rowOff>85725</xdr:rowOff>
    </xdr:from>
    <xdr:to>
      <xdr:col>6</xdr:col>
      <xdr:colOff>466725</xdr:colOff>
      <xdr:row>85</xdr:row>
      <xdr:rowOff>142875</xdr:rowOff>
    </xdr:to>
    <xdr:sp>
      <xdr:nvSpPr>
        <xdr:cNvPr id="6" name="Line 6"/>
        <xdr:cNvSpPr>
          <a:spLocks/>
        </xdr:cNvSpPr>
      </xdr:nvSpPr>
      <xdr:spPr>
        <a:xfrm flipV="1">
          <a:off x="5200650" y="16621125"/>
          <a:ext cx="224790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86</xdr:row>
      <xdr:rowOff>76200</xdr:rowOff>
    </xdr:from>
    <xdr:to>
      <xdr:col>2</xdr:col>
      <xdr:colOff>828675</xdr:colOff>
      <xdr:row>87</xdr:row>
      <xdr:rowOff>85725</xdr:rowOff>
    </xdr:to>
    <xdr:sp>
      <xdr:nvSpPr>
        <xdr:cNvPr id="7" name="Line 7"/>
        <xdr:cNvSpPr>
          <a:spLocks/>
        </xdr:cNvSpPr>
      </xdr:nvSpPr>
      <xdr:spPr>
        <a:xfrm flipH="1">
          <a:off x="2457450" y="17459325"/>
          <a:ext cx="7905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89</xdr:row>
      <xdr:rowOff>85725</xdr:rowOff>
    </xdr:from>
    <xdr:to>
      <xdr:col>2</xdr:col>
      <xdr:colOff>838200</xdr:colOff>
      <xdr:row>89</xdr:row>
      <xdr:rowOff>85725</xdr:rowOff>
    </xdr:to>
    <xdr:sp>
      <xdr:nvSpPr>
        <xdr:cNvPr id="8" name="Line 8"/>
        <xdr:cNvSpPr>
          <a:spLocks/>
        </xdr:cNvSpPr>
      </xdr:nvSpPr>
      <xdr:spPr>
        <a:xfrm>
          <a:off x="2533650" y="180879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131</xdr:row>
      <xdr:rowOff>85725</xdr:rowOff>
    </xdr:from>
    <xdr:to>
      <xdr:col>1</xdr:col>
      <xdr:colOff>838200</xdr:colOff>
      <xdr:row>132</xdr:row>
      <xdr:rowOff>114300</xdr:rowOff>
    </xdr:to>
    <xdr:sp>
      <xdr:nvSpPr>
        <xdr:cNvPr id="9" name="Line 9"/>
        <xdr:cNvSpPr>
          <a:spLocks/>
        </xdr:cNvSpPr>
      </xdr:nvSpPr>
      <xdr:spPr>
        <a:xfrm flipH="1" flipV="1">
          <a:off x="2095500" y="25041225"/>
          <a:ext cx="2190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148</xdr:row>
      <xdr:rowOff>76200</xdr:rowOff>
    </xdr:from>
    <xdr:to>
      <xdr:col>6</xdr:col>
      <xdr:colOff>447675</xdr:colOff>
      <xdr:row>149</xdr:row>
      <xdr:rowOff>123825</xdr:rowOff>
    </xdr:to>
    <xdr:sp>
      <xdr:nvSpPr>
        <xdr:cNvPr id="10" name="Line 11"/>
        <xdr:cNvSpPr>
          <a:spLocks/>
        </xdr:cNvSpPr>
      </xdr:nvSpPr>
      <xdr:spPr>
        <a:xfrm flipV="1">
          <a:off x="5257800" y="28832175"/>
          <a:ext cx="2171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149</xdr:row>
      <xdr:rowOff>76200</xdr:rowOff>
    </xdr:from>
    <xdr:to>
      <xdr:col>2</xdr:col>
      <xdr:colOff>790575</xdr:colOff>
      <xdr:row>150</xdr:row>
      <xdr:rowOff>76200</xdr:rowOff>
    </xdr:to>
    <xdr:sp>
      <xdr:nvSpPr>
        <xdr:cNvPr id="11" name="Line 12"/>
        <xdr:cNvSpPr>
          <a:spLocks/>
        </xdr:cNvSpPr>
      </xdr:nvSpPr>
      <xdr:spPr>
        <a:xfrm flipH="1">
          <a:off x="2381250" y="28984575"/>
          <a:ext cx="828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1266825</xdr:colOff>
      <xdr:row>7</xdr:row>
      <xdr:rowOff>76200</xdr:rowOff>
    </xdr:from>
    <xdr:to>
      <xdr:col>6</xdr:col>
      <xdr:colOff>66675</xdr:colOff>
      <xdr:row>12</xdr:row>
      <xdr:rowOff>85725</xdr:rowOff>
    </xdr:to>
    <xdr:sp>
      <xdr:nvSpPr>
        <xdr:cNvPr id="12" name="AutoShape 13"/>
        <xdr:cNvSpPr>
          <a:spLocks/>
        </xdr:cNvSpPr>
      </xdr:nvSpPr>
      <xdr:spPr>
        <a:xfrm>
          <a:off x="6286500" y="1533525"/>
          <a:ext cx="762000" cy="771525"/>
        </a:xfrm>
        <a:prstGeom prst="upArrow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1743075</xdr:colOff>
      <xdr:row>32</xdr:row>
      <xdr:rowOff>104775</xdr:rowOff>
    </xdr:from>
    <xdr:to>
      <xdr:col>6</xdr:col>
      <xdr:colOff>542925</xdr:colOff>
      <xdr:row>37</xdr:row>
      <xdr:rowOff>85725</xdr:rowOff>
    </xdr:to>
    <xdr:sp>
      <xdr:nvSpPr>
        <xdr:cNvPr id="13" name="AutoShape 14"/>
        <xdr:cNvSpPr>
          <a:spLocks/>
        </xdr:cNvSpPr>
      </xdr:nvSpPr>
      <xdr:spPr>
        <a:xfrm>
          <a:off x="6762750" y="7219950"/>
          <a:ext cx="762000" cy="828675"/>
        </a:xfrm>
        <a:prstGeom prst="upArrow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1190625</xdr:colOff>
      <xdr:row>68</xdr:row>
      <xdr:rowOff>104775</xdr:rowOff>
    </xdr:from>
    <xdr:to>
      <xdr:col>5</xdr:col>
      <xdr:colOff>1952625</xdr:colOff>
      <xdr:row>73</xdr:row>
      <xdr:rowOff>114300</xdr:rowOff>
    </xdr:to>
    <xdr:sp>
      <xdr:nvSpPr>
        <xdr:cNvPr id="14" name="AutoShape 15"/>
        <xdr:cNvSpPr>
          <a:spLocks/>
        </xdr:cNvSpPr>
      </xdr:nvSpPr>
      <xdr:spPr>
        <a:xfrm>
          <a:off x="6210300" y="13411200"/>
          <a:ext cx="762000" cy="771525"/>
        </a:xfrm>
        <a:prstGeom prst="upArrow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1790700</xdr:colOff>
      <xdr:row>93</xdr:row>
      <xdr:rowOff>47625</xdr:rowOff>
    </xdr:from>
    <xdr:to>
      <xdr:col>6</xdr:col>
      <xdr:colOff>590550</xdr:colOff>
      <xdr:row>98</xdr:row>
      <xdr:rowOff>28575</xdr:rowOff>
    </xdr:to>
    <xdr:sp>
      <xdr:nvSpPr>
        <xdr:cNvPr id="15" name="AutoShape 16"/>
        <xdr:cNvSpPr>
          <a:spLocks/>
        </xdr:cNvSpPr>
      </xdr:nvSpPr>
      <xdr:spPr>
        <a:xfrm>
          <a:off x="6810375" y="18659475"/>
          <a:ext cx="762000" cy="800100"/>
        </a:xfrm>
        <a:prstGeom prst="upArrow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1209675</xdr:colOff>
      <xdr:row>131</xdr:row>
      <xdr:rowOff>66675</xdr:rowOff>
    </xdr:from>
    <xdr:to>
      <xdr:col>6</xdr:col>
      <xdr:colOff>9525</xdr:colOff>
      <xdr:row>136</xdr:row>
      <xdr:rowOff>66675</xdr:rowOff>
    </xdr:to>
    <xdr:sp>
      <xdr:nvSpPr>
        <xdr:cNvPr id="16" name="AutoShape 17"/>
        <xdr:cNvSpPr>
          <a:spLocks/>
        </xdr:cNvSpPr>
      </xdr:nvSpPr>
      <xdr:spPr>
        <a:xfrm>
          <a:off x="6229350" y="25012650"/>
          <a:ext cx="762000" cy="771525"/>
        </a:xfrm>
        <a:prstGeom prst="upArrow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1743075</xdr:colOff>
      <xdr:row>156</xdr:row>
      <xdr:rowOff>114300</xdr:rowOff>
    </xdr:from>
    <xdr:to>
      <xdr:col>6</xdr:col>
      <xdr:colOff>542925</xdr:colOff>
      <xdr:row>161</xdr:row>
      <xdr:rowOff>95250</xdr:rowOff>
    </xdr:to>
    <xdr:sp>
      <xdr:nvSpPr>
        <xdr:cNvPr id="17" name="AutoShape 18"/>
        <xdr:cNvSpPr>
          <a:spLocks/>
        </xdr:cNvSpPr>
      </xdr:nvSpPr>
      <xdr:spPr>
        <a:xfrm>
          <a:off x="6762750" y="30241875"/>
          <a:ext cx="762000" cy="800100"/>
        </a:xfrm>
        <a:prstGeom prst="upArrow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83"/>
  <sheetViews>
    <sheetView tabSelected="1" zoomScale="75" zoomScaleNormal="75" zoomScalePageLayoutView="0" workbookViewId="0" topLeftCell="A1">
      <selection activeCell="K5" sqref="K5"/>
    </sheetView>
  </sheetViews>
  <sheetFormatPr defaultColWidth="9.140625" defaultRowHeight="12.75"/>
  <cols>
    <col min="1" max="1" width="22.140625" style="12" customWidth="1"/>
    <col min="2" max="2" width="14.140625" style="12" customWidth="1"/>
    <col min="3" max="3" width="13.28125" style="12" customWidth="1"/>
    <col min="4" max="4" width="9.28125" style="12" bestFit="1" customWidth="1"/>
    <col min="5" max="5" width="16.421875" style="12" customWidth="1"/>
    <col min="6" max="6" width="29.421875" style="12" customWidth="1"/>
    <col min="7" max="7" width="9.140625" style="12" customWidth="1"/>
    <col min="8" max="8" width="11.57421875" style="12" bestFit="1" customWidth="1"/>
    <col min="9" max="9" width="9.140625" style="12" customWidth="1"/>
    <col min="10" max="10" width="12.28125" style="12" customWidth="1"/>
    <col min="11" max="16384" width="9.140625" style="12" customWidth="1"/>
  </cols>
  <sheetData>
    <row r="1" spans="1:6" ht="18.75" thickBot="1">
      <c r="A1" s="94" t="s">
        <v>0</v>
      </c>
      <c r="B1" s="95" t="s">
        <v>49</v>
      </c>
      <c r="C1" s="96"/>
      <c r="D1" s="96"/>
      <c r="E1" s="10"/>
      <c r="F1" s="11"/>
    </row>
    <row r="3" spans="1:8" ht="25.5" customHeight="1">
      <c r="A3" s="146" t="s">
        <v>1</v>
      </c>
      <c r="B3" s="147"/>
      <c r="C3" s="148" t="s">
        <v>2</v>
      </c>
      <c r="D3" s="149"/>
      <c r="E3" s="149"/>
      <c r="F3" s="149"/>
      <c r="G3" s="149"/>
      <c r="H3" s="150"/>
    </row>
    <row r="4" spans="1:8" ht="12">
      <c r="A4" s="142" t="s">
        <v>3</v>
      </c>
      <c r="B4" s="143"/>
      <c r="C4" s="13" t="s">
        <v>4</v>
      </c>
      <c r="D4" s="14">
        <v>2101</v>
      </c>
      <c r="E4" s="15" t="s">
        <v>5</v>
      </c>
      <c r="F4" s="16">
        <v>2404</v>
      </c>
      <c r="G4" s="13" t="s">
        <v>6</v>
      </c>
      <c r="H4" s="14">
        <v>3000</v>
      </c>
    </row>
    <row r="5" spans="1:8" ht="12">
      <c r="A5" s="17" t="s">
        <v>7</v>
      </c>
      <c r="B5" s="18">
        <v>0.2</v>
      </c>
      <c r="C5" s="142">
        <v>34</v>
      </c>
      <c r="D5" s="143"/>
      <c r="E5" s="121">
        <f>+C5+(G5-C5)*(F4-D4)/(H4-D4)</f>
        <v>38.31412680756396</v>
      </c>
      <c r="F5" s="144"/>
      <c r="G5" s="142">
        <v>46.8</v>
      </c>
      <c r="H5" s="143"/>
    </row>
    <row r="6" spans="1:8" ht="12">
      <c r="A6" s="19" t="s">
        <v>8</v>
      </c>
      <c r="B6" s="20">
        <v>0.9</v>
      </c>
      <c r="C6" s="142">
        <v>88</v>
      </c>
      <c r="D6" s="143"/>
      <c r="E6" s="121">
        <f>+C6+(G6-C6)*(F4-D4)/(H4-D4)</f>
        <v>97.43715239154616</v>
      </c>
      <c r="F6" s="144"/>
      <c r="G6" s="142">
        <v>116</v>
      </c>
      <c r="H6" s="143"/>
    </row>
    <row r="7" spans="1:8" s="23" customFormat="1" ht="21.75" customHeight="1">
      <c r="A7" s="21" t="s">
        <v>9</v>
      </c>
      <c r="B7" s="22">
        <v>0</v>
      </c>
      <c r="C7" s="136"/>
      <c r="D7" s="137"/>
      <c r="E7" s="138">
        <f>+E5+(E6-E5)*(IF(B7&lt;0.2,0.2,IF(B7&gt;0.9,0.9,B7))-B5)/(B6-B5)</f>
        <v>38.31412680756396</v>
      </c>
      <c r="F7" s="139"/>
      <c r="G7" s="136"/>
      <c r="H7" s="137"/>
    </row>
    <row r="9" spans="3:4" ht="12">
      <c r="C9" s="24" t="s">
        <v>10</v>
      </c>
      <c r="D9" s="25"/>
    </row>
    <row r="10" ht="12">
      <c r="C10" s="26"/>
    </row>
    <row r="12" ht="12">
      <c r="C12" s="27"/>
    </row>
    <row r="14" spans="3:5" ht="12">
      <c r="C14" s="28"/>
      <c r="E14" s="23" t="s">
        <v>11</v>
      </c>
    </row>
    <row r="15" spans="3:5" ht="12">
      <c r="C15" s="28"/>
      <c r="E15" s="23"/>
    </row>
    <row r="16" spans="3:10" ht="12">
      <c r="C16" s="28"/>
      <c r="E16" s="23"/>
      <c r="F16" s="29" t="s">
        <v>45</v>
      </c>
      <c r="G16" s="30"/>
      <c r="H16" s="31">
        <v>0</v>
      </c>
      <c r="J16" s="119"/>
    </row>
    <row r="17" spans="1:8" ht="15" thickBot="1">
      <c r="A17" s="9" t="s">
        <v>12</v>
      </c>
      <c r="B17" s="32"/>
      <c r="C17" s="33"/>
      <c r="D17" s="34"/>
      <c r="E17" s="34"/>
      <c r="F17" s="29" t="s">
        <v>50</v>
      </c>
      <c r="G17" s="30"/>
      <c r="H17" s="31">
        <v>0</v>
      </c>
    </row>
    <row r="18" spans="1:8" ht="15" thickTop="1">
      <c r="A18" s="35"/>
      <c r="B18" s="36"/>
      <c r="C18" s="37"/>
      <c r="D18" s="38"/>
      <c r="E18" s="38"/>
      <c r="F18" s="29"/>
      <c r="G18" s="30"/>
      <c r="H18" s="39"/>
    </row>
    <row r="19" spans="1:6" ht="123" customHeight="1">
      <c r="A19" s="151" t="s">
        <v>13</v>
      </c>
      <c r="B19" s="151"/>
      <c r="C19" s="151"/>
      <c r="D19" s="151"/>
      <c r="E19" s="151"/>
      <c r="F19" s="151"/>
    </row>
    <row r="20" spans="1:6" ht="16.5" customHeight="1">
      <c r="A20" s="1"/>
      <c r="B20" s="40"/>
      <c r="C20" s="40"/>
      <c r="D20" s="40"/>
      <c r="E20" s="40"/>
      <c r="F20" s="41"/>
    </row>
    <row r="21" spans="1:3" ht="14.25">
      <c r="A21" s="103" t="s">
        <v>14</v>
      </c>
      <c r="B21" s="104"/>
      <c r="C21" s="104"/>
    </row>
    <row r="22" spans="1:3" ht="14.25">
      <c r="A22" s="104" t="s">
        <v>15</v>
      </c>
      <c r="B22" s="133">
        <f>+H17*3*23.97+H16*124.5</f>
        <v>0</v>
      </c>
      <c r="C22" s="133"/>
    </row>
    <row r="23" spans="1:3" ht="14.25">
      <c r="A23" s="104"/>
      <c r="B23" s="105"/>
      <c r="C23" s="104"/>
    </row>
    <row r="24" spans="1:8" ht="14.25">
      <c r="A24" s="104" t="s">
        <v>16</v>
      </c>
      <c r="B24" s="133">
        <f>+H17*3*38.02+H16*101.44</f>
        <v>0</v>
      </c>
      <c r="C24" s="133"/>
      <c r="H24" s="43"/>
    </row>
    <row r="25" spans="2:8" ht="12">
      <c r="B25" s="42"/>
      <c r="H25" s="44"/>
    </row>
    <row r="26" spans="2:6" ht="12">
      <c r="B26" s="134"/>
      <c r="C26" s="134"/>
      <c r="D26" s="44"/>
      <c r="F26" s="44"/>
    </row>
    <row r="27" spans="4:8" ht="12.75" thickBot="1">
      <c r="D27" s="24" t="s">
        <v>10</v>
      </c>
      <c r="E27" s="25"/>
      <c r="F27" s="44"/>
      <c r="H27" s="45" t="s">
        <v>17</v>
      </c>
    </row>
    <row r="28" spans="4:10" ht="12">
      <c r="D28" s="44"/>
      <c r="E28" s="46"/>
      <c r="F28" s="44"/>
      <c r="G28" s="28"/>
      <c r="H28" s="47">
        <v>83</v>
      </c>
      <c r="I28" s="129">
        <v>10</v>
      </c>
      <c r="J28" s="130"/>
    </row>
    <row r="29" spans="1:10" ht="24">
      <c r="A29" s="93" t="s">
        <v>52</v>
      </c>
      <c r="B29" s="48">
        <v>57.6</v>
      </c>
      <c r="C29" s="46" t="s">
        <v>18</v>
      </c>
      <c r="D29" s="135">
        <f>+B29/B30*100</f>
        <v>150.3361939821858</v>
      </c>
      <c r="E29" s="12" t="s">
        <v>19</v>
      </c>
      <c r="H29" s="50">
        <v>97</v>
      </c>
      <c r="I29" s="121">
        <v>5</v>
      </c>
      <c r="J29" s="131"/>
    </row>
    <row r="30" spans="1:10" ht="12.75" thickBot="1">
      <c r="A30" s="30" t="s">
        <v>53</v>
      </c>
      <c r="B30" s="27">
        <f>+E7</f>
        <v>38.31412680756396</v>
      </c>
      <c r="D30" s="135"/>
      <c r="E30" s="12" t="s">
        <v>20</v>
      </c>
      <c r="H30" s="51">
        <f>+D29</f>
        <v>150.3361939821858</v>
      </c>
      <c r="I30" s="123">
        <f>+I28+(I29-I28)*(H30-H28)/(H29-H28)</f>
        <v>-14.0486407079235</v>
      </c>
      <c r="J30" s="124"/>
    </row>
    <row r="32" spans="1:7" ht="12">
      <c r="A32" s="52" t="s">
        <v>21</v>
      </c>
      <c r="B32" s="53">
        <f>+D29</f>
        <v>150.3361939821858</v>
      </c>
      <c r="C32" s="54" t="s">
        <v>22</v>
      </c>
      <c r="D32" s="54"/>
      <c r="E32" s="54"/>
      <c r="F32" s="54"/>
      <c r="G32" s="55" t="str">
        <f>IF(AND(D29&gt;H28,D29&lt;=H29),I30,(IF(AND(D29&gt;H34,D29&lt;=H35),I36,(IF(AND(D29&gt;=40,D29&lt;=H34),I39,(IF(AND(D29&gt;H29,D29&lt;=100),0,"ERRORE")))))))</f>
        <v>ERRORE</v>
      </c>
    </row>
    <row r="33" ht="12.75" thickBot="1">
      <c r="H33" s="45" t="s">
        <v>23</v>
      </c>
    </row>
    <row r="34" spans="8:10" ht="12">
      <c r="H34" s="47">
        <v>55</v>
      </c>
      <c r="I34" s="129">
        <v>30</v>
      </c>
      <c r="J34" s="132"/>
    </row>
    <row r="35" spans="8:10" ht="12">
      <c r="H35" s="56">
        <v>83</v>
      </c>
      <c r="I35" s="121">
        <v>10</v>
      </c>
      <c r="J35" s="122"/>
    </row>
    <row r="36" spans="1:10" ht="15.75" thickBot="1">
      <c r="A36" s="106" t="s">
        <v>24</v>
      </c>
      <c r="B36" s="107"/>
      <c r="C36" s="104"/>
      <c r="D36" s="104"/>
      <c r="E36" s="108" t="s">
        <v>25</v>
      </c>
      <c r="H36" s="51">
        <f>+D29</f>
        <v>150.3361939821858</v>
      </c>
      <c r="I36" s="123">
        <f>+I34+(I35-I34)*(H36-H34)/(H35-H34)</f>
        <v>-38.09728141584699</v>
      </c>
      <c r="J36" s="124"/>
    </row>
    <row r="37" spans="1:5" ht="14.25">
      <c r="A37" s="107" t="s">
        <v>15</v>
      </c>
      <c r="B37" s="109" t="e">
        <f>+B22*G32%</f>
        <v>#VALUE!</v>
      </c>
      <c r="C37" s="104"/>
      <c r="D37" s="104"/>
      <c r="E37" s="104"/>
    </row>
    <row r="38" spans="1:8" ht="15" thickBot="1">
      <c r="A38" s="107"/>
      <c r="B38" s="109"/>
      <c r="C38" s="104"/>
      <c r="D38" s="104"/>
      <c r="E38" s="104"/>
      <c r="H38" s="45" t="s">
        <v>26</v>
      </c>
    </row>
    <row r="39" spans="1:10" ht="15" thickBot="1">
      <c r="A39" s="107" t="s">
        <v>16</v>
      </c>
      <c r="B39" s="109" t="e">
        <f>+B24*G32%</f>
        <v>#VALUE!</v>
      </c>
      <c r="C39" s="104"/>
      <c r="D39" s="104"/>
      <c r="E39" s="104"/>
      <c r="H39" s="57">
        <f>+D29</f>
        <v>150.3361939821858</v>
      </c>
      <c r="I39" s="125">
        <v>30</v>
      </c>
      <c r="J39" s="126"/>
    </row>
    <row r="41" spans="1:6" ht="15" thickBot="1">
      <c r="A41" s="58" t="s">
        <v>27</v>
      </c>
      <c r="B41" s="32"/>
      <c r="C41" s="33"/>
      <c r="D41" s="34"/>
      <c r="E41" s="34"/>
      <c r="F41" s="34"/>
    </row>
    <row r="42" ht="12.75" thickTop="1"/>
    <row r="44" spans="1:10" ht="12.75">
      <c r="A44" s="3" t="s">
        <v>28</v>
      </c>
      <c r="B44" s="4"/>
      <c r="C44" s="4"/>
      <c r="E44" s="5" t="s">
        <v>29</v>
      </c>
      <c r="F44" s="127" t="s">
        <v>30</v>
      </c>
      <c r="G44" s="127"/>
      <c r="H44" s="127"/>
      <c r="I44" s="127"/>
      <c r="J44" s="127"/>
    </row>
    <row r="45" spans="1:10" ht="14.25">
      <c r="A45" s="110" t="s">
        <v>15</v>
      </c>
      <c r="B45" s="111" t="e">
        <f>1.5*H17+1.5*H16+B37*14%</f>
        <v>#VALUE!</v>
      </c>
      <c r="C45" s="4"/>
      <c r="D45" s="4"/>
      <c r="E45" s="2"/>
      <c r="F45" s="127"/>
      <c r="G45" s="127"/>
      <c r="H45" s="127"/>
      <c r="I45" s="127"/>
      <c r="J45" s="127"/>
    </row>
    <row r="46" spans="1:10" ht="14.25">
      <c r="A46" s="110"/>
      <c r="B46" s="112"/>
      <c r="C46" s="4"/>
      <c r="D46" s="4"/>
      <c r="E46" s="2"/>
      <c r="F46" s="127"/>
      <c r="G46" s="127"/>
      <c r="H46" s="127"/>
      <c r="I46" s="127"/>
      <c r="J46" s="127"/>
    </row>
    <row r="47" spans="1:10" ht="14.25">
      <c r="A47" s="110" t="s">
        <v>16</v>
      </c>
      <c r="B47" s="111" t="e">
        <f>1.5*H17+1.5*H16+B39*14%</f>
        <v>#VALUE!</v>
      </c>
      <c r="C47" s="4"/>
      <c r="D47" s="4"/>
      <c r="E47" s="2"/>
      <c r="F47" s="127"/>
      <c r="G47" s="127"/>
      <c r="H47" s="127"/>
      <c r="I47" s="127"/>
      <c r="J47" s="127"/>
    </row>
    <row r="48" spans="1:5" ht="12.75">
      <c r="A48" s="4"/>
      <c r="B48" s="6"/>
      <c r="C48" s="4"/>
      <c r="D48" s="4"/>
      <c r="E48" s="2"/>
    </row>
    <row r="49" spans="1:5" ht="12.75">
      <c r="A49" s="2"/>
      <c r="B49" s="2"/>
      <c r="C49" s="2"/>
      <c r="D49" s="2"/>
      <c r="E49" s="2"/>
    </row>
    <row r="50" spans="1:10" ht="12.75">
      <c r="A50" s="3" t="s">
        <v>31</v>
      </c>
      <c r="B50" s="4"/>
      <c r="C50" s="4"/>
      <c r="E50" s="5" t="s">
        <v>32</v>
      </c>
      <c r="F50" s="127" t="s">
        <v>33</v>
      </c>
      <c r="G50" s="152"/>
      <c r="H50" s="152"/>
      <c r="I50" s="152"/>
      <c r="J50" s="152"/>
    </row>
    <row r="51" spans="1:10" ht="14.25">
      <c r="A51" s="110" t="s">
        <v>15</v>
      </c>
      <c r="B51" s="112">
        <f>IF(D29&lt;60,+B37*10%,0)</f>
        <v>0</v>
      </c>
      <c r="C51" s="4"/>
      <c r="D51" s="4"/>
      <c r="E51" s="2"/>
      <c r="F51" s="152"/>
      <c r="G51" s="152"/>
      <c r="H51" s="152"/>
      <c r="I51" s="152"/>
      <c r="J51" s="152"/>
    </row>
    <row r="52" spans="1:10" ht="14.25">
      <c r="A52" s="110"/>
      <c r="B52" s="112"/>
      <c r="C52" s="4"/>
      <c r="D52" s="4"/>
      <c r="E52" s="2"/>
      <c r="F52" s="152"/>
      <c r="G52" s="152"/>
      <c r="H52" s="152"/>
      <c r="I52" s="152"/>
      <c r="J52" s="152"/>
    </row>
    <row r="53" spans="1:10" ht="14.25">
      <c r="A53" s="110" t="s">
        <v>16</v>
      </c>
      <c r="B53" s="112">
        <f>IF(D29&lt;60,+B39*10%,0)</f>
        <v>0</v>
      </c>
      <c r="C53" s="4"/>
      <c r="D53" s="4"/>
      <c r="E53" s="2"/>
      <c r="F53" s="152"/>
      <c r="G53" s="152"/>
      <c r="H53" s="152"/>
      <c r="I53" s="152"/>
      <c r="J53" s="152"/>
    </row>
    <row r="54" spans="1:10" ht="12">
      <c r="A54" s="23"/>
      <c r="B54" s="61"/>
      <c r="C54" s="23"/>
      <c r="D54" s="23"/>
      <c r="F54" s="152"/>
      <c r="G54" s="152"/>
      <c r="H54" s="152"/>
      <c r="I54" s="152"/>
      <c r="J54" s="152"/>
    </row>
    <row r="56" ht="12">
      <c r="A56" s="30" t="s">
        <v>34</v>
      </c>
    </row>
    <row r="57" spans="3:5" ht="12">
      <c r="C57" s="28"/>
      <c r="E57" s="23"/>
    </row>
    <row r="58" spans="3:5" ht="12">
      <c r="C58" s="28"/>
      <c r="E58" s="23"/>
    </row>
    <row r="59" spans="3:5" ht="12.75" thickBot="1">
      <c r="C59" s="28"/>
      <c r="E59" s="23"/>
    </row>
    <row r="60" spans="1:6" ht="18.75" thickBot="1">
      <c r="A60" s="94" t="s">
        <v>35</v>
      </c>
      <c r="B60" s="95" t="s">
        <v>36</v>
      </c>
      <c r="C60" s="96"/>
      <c r="D60" s="96"/>
      <c r="E60" s="96"/>
      <c r="F60" s="97"/>
    </row>
    <row r="61" spans="1:6" s="65" customFormat="1" ht="12">
      <c r="A61" s="62"/>
      <c r="B61" s="63"/>
      <c r="C61" s="64"/>
      <c r="D61" s="64"/>
      <c r="E61" s="64"/>
      <c r="F61" s="64"/>
    </row>
    <row r="62" spans="1:6" ht="15.75">
      <c r="A62" s="98"/>
      <c r="B62" s="101" t="s">
        <v>37</v>
      </c>
      <c r="C62" s="100"/>
      <c r="D62" s="100"/>
      <c r="E62" s="100"/>
      <c r="F62" s="99"/>
    </row>
    <row r="63" ht="12">
      <c r="F63" s="70"/>
    </row>
    <row r="64" spans="1:8" ht="12">
      <c r="A64" s="146" t="s">
        <v>1</v>
      </c>
      <c r="B64" s="147"/>
      <c r="C64" s="148" t="s">
        <v>2</v>
      </c>
      <c r="D64" s="149"/>
      <c r="E64" s="149"/>
      <c r="F64" s="149"/>
      <c r="G64" s="149"/>
      <c r="H64" s="150"/>
    </row>
    <row r="65" spans="1:8" ht="12">
      <c r="A65" s="142" t="s">
        <v>3</v>
      </c>
      <c r="B65" s="143"/>
      <c r="C65" s="13" t="s">
        <v>4</v>
      </c>
      <c r="D65" s="14">
        <v>2101</v>
      </c>
      <c r="E65" s="15" t="s">
        <v>5</v>
      </c>
      <c r="F65" s="16">
        <v>2404</v>
      </c>
      <c r="G65" s="13" t="s">
        <v>6</v>
      </c>
      <c r="H65" s="14">
        <v>3000</v>
      </c>
    </row>
    <row r="66" spans="1:8" ht="12">
      <c r="A66" s="17" t="s">
        <v>7</v>
      </c>
      <c r="B66" s="18">
        <v>0.2</v>
      </c>
      <c r="C66" s="142">
        <v>9.6</v>
      </c>
      <c r="D66" s="143"/>
      <c r="E66" s="121">
        <f>+C66+(G66-C66)*(F65-D65)/(H65-D65)</f>
        <v>10.644827586206896</v>
      </c>
      <c r="F66" s="144"/>
      <c r="G66" s="142">
        <v>12.7</v>
      </c>
      <c r="H66" s="143"/>
    </row>
    <row r="67" spans="1:8" ht="12">
      <c r="A67" s="19" t="s">
        <v>8</v>
      </c>
      <c r="B67" s="20">
        <v>0.9</v>
      </c>
      <c r="C67" s="142">
        <v>22.5</v>
      </c>
      <c r="D67" s="143"/>
      <c r="E67" s="121">
        <f>+C67+(G67-C67)*(F65-D65)/(H65-D65)</f>
        <v>25.364849833147943</v>
      </c>
      <c r="F67" s="144"/>
      <c r="G67" s="142">
        <v>31</v>
      </c>
      <c r="H67" s="143"/>
    </row>
    <row r="68" spans="1:8" ht="21" customHeight="1">
      <c r="A68" s="21" t="s">
        <v>9</v>
      </c>
      <c r="B68" s="71">
        <v>0.808</v>
      </c>
      <c r="C68" s="136"/>
      <c r="D68" s="137"/>
      <c r="E68" s="138">
        <f>+E66+(E67-E66)*(IF(B68&lt;0.2,0.2,IF(B68&gt;0.9,0.9,B68))-B66)/(B67-B66)</f>
        <v>23.430218337835694</v>
      </c>
      <c r="F68" s="139"/>
      <c r="G68" s="136"/>
      <c r="H68" s="137"/>
    </row>
    <row r="70" spans="3:4" ht="12">
      <c r="C70" s="24" t="s">
        <v>10</v>
      </c>
      <c r="D70" s="25"/>
    </row>
    <row r="71" ht="12">
      <c r="C71" s="26"/>
    </row>
    <row r="73" ht="12">
      <c r="C73" s="27"/>
    </row>
    <row r="75" spans="3:5" ht="12">
      <c r="C75" s="28"/>
      <c r="E75" s="23" t="s">
        <v>11</v>
      </c>
    </row>
    <row r="77" spans="1:5" ht="15" thickBot="1">
      <c r="A77" s="9" t="s">
        <v>12</v>
      </c>
      <c r="B77" s="32"/>
      <c r="C77" s="33"/>
      <c r="D77" s="34"/>
      <c r="E77" s="34"/>
    </row>
    <row r="78" spans="1:9" ht="101.25" customHeight="1" thickTop="1">
      <c r="A78" s="151" t="s">
        <v>38</v>
      </c>
      <c r="B78" s="151"/>
      <c r="C78" s="151"/>
      <c r="D78" s="151"/>
      <c r="E78" s="151"/>
      <c r="F78" s="151"/>
      <c r="I78" s="120"/>
    </row>
    <row r="80" spans="6:8" ht="12">
      <c r="F80" s="29"/>
      <c r="G80" s="29" t="s">
        <v>39</v>
      </c>
      <c r="H80" s="31">
        <v>0</v>
      </c>
    </row>
    <row r="81" spans="1:8" ht="14.25">
      <c r="A81" s="103" t="s">
        <v>14</v>
      </c>
      <c r="B81" s="104"/>
      <c r="C81" s="104"/>
      <c r="G81" s="29" t="s">
        <v>40</v>
      </c>
      <c r="H81" s="31">
        <v>14951.09</v>
      </c>
    </row>
    <row r="82" spans="1:3" ht="14.25">
      <c r="A82" s="104" t="s">
        <v>15</v>
      </c>
      <c r="B82" s="133">
        <f>+H81*193.97+H80*88.9</f>
        <v>2900062.9273</v>
      </c>
      <c r="C82" s="133"/>
    </row>
    <row r="83" spans="1:8" ht="14.25">
      <c r="A83" s="104"/>
      <c r="B83" s="105"/>
      <c r="C83" s="104"/>
      <c r="G83" s="29"/>
      <c r="H83" s="73"/>
    </row>
    <row r="84" spans="1:8" ht="14.25">
      <c r="A84" s="104" t="s">
        <v>16</v>
      </c>
      <c r="B84" s="133">
        <f>+H81*152.43+H80*51.34</f>
        <v>2278994.6487000003</v>
      </c>
      <c r="C84" s="133"/>
      <c r="G84" s="29"/>
      <c r="H84" s="73"/>
    </row>
    <row r="85" spans="2:8" ht="12">
      <c r="B85" s="42"/>
      <c r="G85" s="29"/>
      <c r="H85" s="73"/>
    </row>
    <row r="86" spans="2:8" ht="12">
      <c r="B86" s="134"/>
      <c r="C86" s="134"/>
      <c r="D86" s="44"/>
      <c r="H86" s="44"/>
    </row>
    <row r="87" spans="4:8" ht="12">
      <c r="D87" s="24" t="s">
        <v>10</v>
      </c>
      <c r="E87" s="25"/>
      <c r="F87" s="44"/>
      <c r="H87" s="44"/>
    </row>
    <row r="88" spans="4:8" ht="12.75" thickBot="1">
      <c r="D88" s="44"/>
      <c r="E88" s="46"/>
      <c r="F88" s="44"/>
      <c r="G88" s="29"/>
      <c r="H88" s="45" t="s">
        <v>17</v>
      </c>
    </row>
    <row r="89" spans="1:10" ht="24">
      <c r="A89" s="93" t="s">
        <v>52</v>
      </c>
      <c r="B89" s="48">
        <v>17.9</v>
      </c>
      <c r="C89" s="46" t="s">
        <v>18</v>
      </c>
      <c r="D89" s="135">
        <f>+B89/B90*100</f>
        <v>76.39706869950349</v>
      </c>
      <c r="E89" s="12" t="s">
        <v>19</v>
      </c>
      <c r="F89" s="44"/>
      <c r="G89" s="28"/>
      <c r="H89" s="47">
        <v>83</v>
      </c>
      <c r="I89" s="129">
        <v>10</v>
      </c>
      <c r="J89" s="130"/>
    </row>
    <row r="90" spans="1:10" ht="12">
      <c r="A90" s="30" t="s">
        <v>53</v>
      </c>
      <c r="B90" s="27">
        <f>+E68</f>
        <v>23.430218337835694</v>
      </c>
      <c r="D90" s="135"/>
      <c r="E90" s="12" t="s">
        <v>20</v>
      </c>
      <c r="H90" s="50">
        <v>97</v>
      </c>
      <c r="I90" s="121">
        <v>5</v>
      </c>
      <c r="J90" s="131"/>
    </row>
    <row r="91" spans="1:10" ht="12.75" thickBot="1">
      <c r="A91" s="30"/>
      <c r="B91" s="27"/>
      <c r="D91" s="49"/>
      <c r="H91" s="51">
        <f>+D89</f>
        <v>76.39706869950349</v>
      </c>
      <c r="I91" s="123">
        <f>+I89+(I90-I89)*(H91-H89)/(H90-H89)</f>
        <v>12.358189750177324</v>
      </c>
      <c r="J91" s="124"/>
    </row>
    <row r="93" spans="1:7" ht="12">
      <c r="A93" s="52" t="s">
        <v>21</v>
      </c>
      <c r="B93" s="74">
        <f>+D89</f>
        <v>76.39706869950349</v>
      </c>
      <c r="C93" s="54" t="s">
        <v>22</v>
      </c>
      <c r="D93" s="54"/>
      <c r="E93" s="54"/>
      <c r="F93" s="54"/>
      <c r="G93" s="55">
        <f>IF(AND(D89&gt;H89,D89&lt;=H90),I91,(IF(AND(D89&gt;H95,D89&lt;=H96),I97,(IF(AND(D89&gt;=40,D89&lt;=H95),I100,(IF(AND(D89&gt;H90,D89&lt;=100),0,"ERRORE")))))))</f>
        <v>14.716379500354648</v>
      </c>
    </row>
    <row r="94" ht="12.75" thickBot="1">
      <c r="H94" s="45" t="s">
        <v>23</v>
      </c>
    </row>
    <row r="95" spans="8:10" ht="12">
      <c r="H95" s="47">
        <v>55</v>
      </c>
      <c r="I95" s="129">
        <v>30</v>
      </c>
      <c r="J95" s="132"/>
    </row>
    <row r="96" spans="8:10" ht="12">
      <c r="H96" s="50">
        <v>83</v>
      </c>
      <c r="I96" s="121">
        <v>10</v>
      </c>
      <c r="J96" s="122"/>
    </row>
    <row r="97" spans="8:10" ht="12.75" thickBot="1">
      <c r="H97" s="75">
        <f>+D89</f>
        <v>76.39706869950349</v>
      </c>
      <c r="I97" s="123">
        <f>+I95+(I96-I95)*(H97-H95)/(H96-H95)</f>
        <v>14.716379500354648</v>
      </c>
      <c r="J97" s="124"/>
    </row>
    <row r="98" spans="1:5" ht="15">
      <c r="A98" s="106" t="s">
        <v>24</v>
      </c>
      <c r="B98" s="107"/>
      <c r="C98" s="104"/>
      <c r="D98" s="104"/>
      <c r="E98" s="113" t="s">
        <v>41</v>
      </c>
    </row>
    <row r="99" spans="1:8" ht="15" thickBot="1">
      <c r="A99" s="107" t="s">
        <v>15</v>
      </c>
      <c r="B99" s="109">
        <f>+B82*G93%</f>
        <v>426784.2661305621</v>
      </c>
      <c r="C99" s="104"/>
      <c r="D99" s="104"/>
      <c r="E99" s="104"/>
      <c r="H99" s="45" t="s">
        <v>26</v>
      </c>
    </row>
    <row r="100" spans="1:10" ht="15" thickBot="1">
      <c r="A100" s="107"/>
      <c r="B100" s="109"/>
      <c r="C100" s="104"/>
      <c r="D100" s="104"/>
      <c r="E100" s="104"/>
      <c r="H100" s="57">
        <f>+D89</f>
        <v>76.39706869950349</v>
      </c>
      <c r="I100" s="125">
        <v>30</v>
      </c>
      <c r="J100" s="126"/>
    </row>
    <row r="101" spans="1:5" ht="14.25">
      <c r="A101" s="107" t="s">
        <v>16</v>
      </c>
      <c r="B101" s="109">
        <f>+B84*G93%</f>
        <v>335385.50129546627</v>
      </c>
      <c r="C101" s="104"/>
      <c r="D101" s="104"/>
      <c r="E101" s="104"/>
    </row>
    <row r="103" spans="1:6" ht="15" thickBot="1">
      <c r="A103" s="76" t="s">
        <v>42</v>
      </c>
      <c r="B103" s="76"/>
      <c r="C103" s="77"/>
      <c r="D103" s="78"/>
      <c r="E103" s="78"/>
      <c r="F103" s="34"/>
    </row>
    <row r="104" spans="1:5" ht="12.75" thickTop="1">
      <c r="A104" s="79"/>
      <c r="B104" s="79"/>
      <c r="C104" s="79"/>
      <c r="D104" s="79"/>
      <c r="E104" s="79"/>
    </row>
    <row r="105" spans="1:5" ht="12.75" customHeight="1">
      <c r="A105" s="79"/>
      <c r="B105" s="79"/>
      <c r="C105" s="79"/>
      <c r="D105" s="79"/>
      <c r="E105" s="79"/>
    </row>
    <row r="106" spans="1:10" ht="12.75" customHeight="1">
      <c r="A106" s="80" t="s">
        <v>43</v>
      </c>
      <c r="B106" s="79"/>
      <c r="C106" s="79"/>
      <c r="E106" s="81" t="s">
        <v>44</v>
      </c>
      <c r="F106" s="145" t="s">
        <v>54</v>
      </c>
      <c r="G106" s="145"/>
      <c r="H106" s="145"/>
      <c r="I106" s="145"/>
      <c r="J106" s="145"/>
    </row>
    <row r="107" spans="1:10" ht="12.75" customHeight="1">
      <c r="A107" s="114" t="s">
        <v>15</v>
      </c>
      <c r="B107" s="115">
        <f>7.5%*B99+2*H80+H81*2</f>
        <v>61910.999959792156</v>
      </c>
      <c r="C107" s="7"/>
      <c r="D107" s="79"/>
      <c r="E107" s="79"/>
      <c r="F107" s="145"/>
      <c r="G107" s="145"/>
      <c r="H107" s="145"/>
      <c r="I107" s="145"/>
      <c r="J107" s="145"/>
    </row>
    <row r="108" spans="1:10" ht="12.75" customHeight="1">
      <c r="A108" s="114"/>
      <c r="B108" s="116"/>
      <c r="C108" s="7"/>
      <c r="D108" s="79"/>
      <c r="E108" s="79"/>
      <c r="F108" s="145"/>
      <c r="G108" s="145"/>
      <c r="H108" s="145"/>
      <c r="I108" s="145"/>
      <c r="J108" s="145"/>
    </row>
    <row r="109" spans="1:10" ht="12.75" customHeight="1">
      <c r="A109" s="114" t="s">
        <v>16</v>
      </c>
      <c r="B109" s="115">
        <f>+B101*7.5%+2*H80+H81*2</f>
        <v>55056.092597159964</v>
      </c>
      <c r="C109" s="7"/>
      <c r="D109" s="79"/>
      <c r="E109" s="79"/>
      <c r="F109" s="145"/>
      <c r="G109" s="145"/>
      <c r="H109" s="145"/>
      <c r="I109" s="145"/>
      <c r="J109" s="145"/>
    </row>
    <row r="110" spans="1:10" ht="12.75" customHeight="1">
      <c r="A110" s="7"/>
      <c r="B110" s="8"/>
      <c r="C110" s="7"/>
      <c r="D110" s="79"/>
      <c r="E110" s="79"/>
      <c r="F110" s="82"/>
      <c r="G110" s="82"/>
      <c r="H110" s="82"/>
      <c r="I110" s="82"/>
      <c r="J110" s="82"/>
    </row>
    <row r="111" spans="1:10" ht="12.75" customHeight="1">
      <c r="A111" s="7"/>
      <c r="B111" s="8"/>
      <c r="C111" s="7"/>
      <c r="D111" s="79"/>
      <c r="E111" s="79"/>
      <c r="F111" s="82"/>
      <c r="G111" s="82"/>
      <c r="H111" s="82"/>
      <c r="I111" s="82"/>
      <c r="J111" s="82"/>
    </row>
    <row r="112" spans="1:10" ht="12.75" customHeight="1">
      <c r="A112" s="7"/>
      <c r="B112" s="8"/>
      <c r="C112" s="7"/>
      <c r="D112" s="79"/>
      <c r="E112" s="79"/>
      <c r="F112" s="82"/>
      <c r="G112" s="82"/>
      <c r="H112" s="82"/>
      <c r="I112" s="82"/>
      <c r="J112" s="82"/>
    </row>
    <row r="113" spans="1:10" ht="12.75" customHeight="1">
      <c r="A113" s="7"/>
      <c r="B113" s="8"/>
      <c r="C113" s="7"/>
      <c r="D113" s="79"/>
      <c r="E113" s="79"/>
      <c r="F113" s="82"/>
      <c r="G113" s="82"/>
      <c r="H113" s="82"/>
      <c r="I113" s="82"/>
      <c r="J113" s="82"/>
    </row>
    <row r="114" spans="1:10" ht="12.75" customHeight="1">
      <c r="A114" s="7"/>
      <c r="B114" s="8"/>
      <c r="C114" s="7"/>
      <c r="D114" s="79"/>
      <c r="E114" s="79"/>
      <c r="F114" s="82"/>
      <c r="G114" s="82"/>
      <c r="H114" s="82"/>
      <c r="I114" s="82"/>
      <c r="J114" s="82"/>
    </row>
    <row r="115" spans="1:10" ht="12.75" customHeight="1">
      <c r="A115" s="7"/>
      <c r="B115" s="8"/>
      <c r="C115" s="7"/>
      <c r="D115" s="79"/>
      <c r="E115" s="79"/>
      <c r="F115" s="82"/>
      <c r="G115" s="82"/>
      <c r="H115" s="82"/>
      <c r="I115" s="82"/>
      <c r="J115" s="82"/>
    </row>
    <row r="116" spans="1:10" ht="12.75" customHeight="1">
      <c r="A116" s="7"/>
      <c r="B116" s="8"/>
      <c r="C116" s="7"/>
      <c r="D116" s="79"/>
      <c r="E116" s="79"/>
      <c r="F116" s="82"/>
      <c r="G116" s="82"/>
      <c r="H116" s="82"/>
      <c r="I116" s="82"/>
      <c r="J116" s="82"/>
    </row>
    <row r="117" spans="1:10" ht="12.75" customHeight="1">
      <c r="A117" s="7"/>
      <c r="B117" s="8"/>
      <c r="C117" s="7"/>
      <c r="D117" s="79"/>
      <c r="E117" s="79"/>
      <c r="F117" s="82"/>
      <c r="G117" s="82"/>
      <c r="H117" s="82"/>
      <c r="I117" s="82"/>
      <c r="J117" s="82"/>
    </row>
    <row r="118" spans="1:10" ht="12.75" customHeight="1">
      <c r="A118" s="7"/>
      <c r="B118" s="8"/>
      <c r="C118" s="7"/>
      <c r="D118" s="79"/>
      <c r="E118" s="79"/>
      <c r="F118" s="82"/>
      <c r="G118" s="82"/>
      <c r="H118" s="82"/>
      <c r="I118" s="82"/>
      <c r="J118" s="82"/>
    </row>
    <row r="119" spans="1:10" ht="12.75" customHeight="1">
      <c r="A119" s="7"/>
      <c r="B119" s="8"/>
      <c r="C119" s="7"/>
      <c r="D119" s="79"/>
      <c r="E119" s="79"/>
      <c r="F119" s="82"/>
      <c r="G119" s="82"/>
      <c r="H119" s="82"/>
      <c r="I119" s="82"/>
      <c r="J119" s="82"/>
    </row>
    <row r="120" spans="1:10" ht="12.75" customHeight="1">
      <c r="A120" s="7"/>
      <c r="B120" s="8"/>
      <c r="C120" s="7"/>
      <c r="D120" s="79"/>
      <c r="E120" s="79"/>
      <c r="F120" s="82"/>
      <c r="G120" s="82"/>
      <c r="H120" s="82"/>
      <c r="I120" s="82"/>
      <c r="J120" s="82"/>
    </row>
    <row r="121" spans="1:10" ht="12.75" customHeight="1">
      <c r="A121" s="7"/>
      <c r="B121" s="8"/>
      <c r="C121" s="7"/>
      <c r="D121" s="79"/>
      <c r="E121" s="79"/>
      <c r="F121" s="82"/>
      <c r="G121" s="82"/>
      <c r="H121" s="82"/>
      <c r="I121" s="82"/>
      <c r="J121" s="82"/>
    </row>
    <row r="122" spans="1:10" ht="12.75" customHeight="1">
      <c r="A122" s="7"/>
      <c r="B122" s="8"/>
      <c r="C122" s="7"/>
      <c r="D122" s="79"/>
      <c r="E122" s="79"/>
      <c r="F122" s="82"/>
      <c r="G122" s="82"/>
      <c r="H122" s="82"/>
      <c r="I122" s="82"/>
      <c r="J122" s="82"/>
    </row>
    <row r="123" spans="1:10" ht="12.75" customHeight="1">
      <c r="A123" s="79"/>
      <c r="B123" s="84"/>
      <c r="C123" s="79"/>
      <c r="D123" s="79"/>
      <c r="E123" s="79"/>
      <c r="F123" s="82"/>
      <c r="G123" s="82"/>
      <c r="H123" s="82"/>
      <c r="I123" s="82"/>
      <c r="J123" s="82"/>
    </row>
    <row r="124" spans="1:10" ht="6.75" customHeight="1">
      <c r="A124" s="79"/>
      <c r="B124" s="84"/>
      <c r="C124" s="79"/>
      <c r="D124" s="79"/>
      <c r="E124" s="79"/>
      <c r="F124" s="82"/>
      <c r="G124" s="82"/>
      <c r="H124" s="82"/>
      <c r="I124" s="82"/>
      <c r="J124" s="82"/>
    </row>
    <row r="125" spans="1:255" s="65" customFormat="1" ht="19.5" customHeight="1">
      <c r="A125" s="66"/>
      <c r="B125" s="102" t="s">
        <v>51</v>
      </c>
      <c r="C125" s="68"/>
      <c r="D125" s="68"/>
      <c r="E125" s="68"/>
      <c r="F125" s="69"/>
      <c r="G125" s="66"/>
      <c r="H125" s="67"/>
      <c r="I125" s="64"/>
      <c r="J125" s="64"/>
      <c r="K125" s="85"/>
      <c r="L125" s="62"/>
      <c r="M125" s="63"/>
      <c r="N125" s="64"/>
      <c r="O125" s="64"/>
      <c r="P125" s="64"/>
      <c r="Q125" s="85"/>
      <c r="R125" s="62"/>
      <c r="S125" s="63"/>
      <c r="T125" s="64"/>
      <c r="U125" s="64"/>
      <c r="V125" s="64"/>
      <c r="W125" s="85"/>
      <c r="X125" s="62"/>
      <c r="Y125" s="63"/>
      <c r="Z125" s="64"/>
      <c r="AA125" s="64"/>
      <c r="AB125" s="64"/>
      <c r="AC125" s="85"/>
      <c r="AD125" s="62"/>
      <c r="AE125" s="63"/>
      <c r="AF125" s="64"/>
      <c r="AG125" s="64"/>
      <c r="AH125" s="64"/>
      <c r="AI125" s="85"/>
      <c r="AJ125" s="62"/>
      <c r="AK125" s="63"/>
      <c r="AL125" s="64"/>
      <c r="AM125" s="64"/>
      <c r="AN125" s="64"/>
      <c r="AO125" s="85"/>
      <c r="AP125" s="62"/>
      <c r="AQ125" s="63"/>
      <c r="AR125" s="64"/>
      <c r="AS125" s="64"/>
      <c r="AT125" s="64"/>
      <c r="AU125" s="85"/>
      <c r="AV125" s="62"/>
      <c r="AW125" s="63"/>
      <c r="AX125" s="64"/>
      <c r="AY125" s="64"/>
      <c r="AZ125" s="64"/>
      <c r="BA125" s="85"/>
      <c r="BB125" s="62"/>
      <c r="BC125" s="63"/>
      <c r="BD125" s="64"/>
      <c r="BE125" s="64"/>
      <c r="BF125" s="64"/>
      <c r="BG125" s="85"/>
      <c r="BH125" s="62"/>
      <c r="BI125" s="63"/>
      <c r="BJ125" s="64"/>
      <c r="BK125" s="64"/>
      <c r="BL125" s="64"/>
      <c r="BM125" s="85"/>
      <c r="BN125" s="62"/>
      <c r="BO125" s="63"/>
      <c r="BP125" s="64"/>
      <c r="BQ125" s="64"/>
      <c r="BR125" s="64"/>
      <c r="BS125" s="85"/>
      <c r="BT125" s="62"/>
      <c r="BU125" s="63"/>
      <c r="BV125" s="64"/>
      <c r="BW125" s="64"/>
      <c r="BX125" s="64"/>
      <c r="BY125" s="85"/>
      <c r="BZ125" s="62"/>
      <c r="CA125" s="63"/>
      <c r="CB125" s="64"/>
      <c r="CC125" s="64"/>
      <c r="CD125" s="64"/>
      <c r="CE125" s="85"/>
      <c r="CF125" s="62"/>
      <c r="CG125" s="63"/>
      <c r="CH125" s="64"/>
      <c r="CI125" s="64"/>
      <c r="CJ125" s="64"/>
      <c r="CK125" s="85"/>
      <c r="CL125" s="62"/>
      <c r="CM125" s="63"/>
      <c r="CN125" s="64"/>
      <c r="CO125" s="64"/>
      <c r="CP125" s="64"/>
      <c r="CQ125" s="85"/>
      <c r="CR125" s="62"/>
      <c r="CS125" s="63"/>
      <c r="CT125" s="64"/>
      <c r="CU125" s="64"/>
      <c r="CV125" s="64"/>
      <c r="CW125" s="85"/>
      <c r="CX125" s="62"/>
      <c r="CY125" s="63"/>
      <c r="CZ125" s="64"/>
      <c r="DA125" s="64"/>
      <c r="DB125" s="64"/>
      <c r="DC125" s="85"/>
      <c r="DD125" s="62"/>
      <c r="DE125" s="63"/>
      <c r="DF125" s="64"/>
      <c r="DG125" s="64"/>
      <c r="DH125" s="64"/>
      <c r="DI125" s="85"/>
      <c r="DJ125" s="62"/>
      <c r="DK125" s="63"/>
      <c r="DL125" s="64"/>
      <c r="DM125" s="64"/>
      <c r="DN125" s="64"/>
      <c r="DO125" s="85"/>
      <c r="DP125" s="62"/>
      <c r="DQ125" s="63"/>
      <c r="DR125" s="64"/>
      <c r="DS125" s="64"/>
      <c r="DT125" s="64"/>
      <c r="DU125" s="85"/>
      <c r="DV125" s="62"/>
      <c r="DW125" s="63"/>
      <c r="DX125" s="64"/>
      <c r="DY125" s="64"/>
      <c r="DZ125" s="64"/>
      <c r="EA125" s="85"/>
      <c r="EB125" s="62"/>
      <c r="EC125" s="63"/>
      <c r="ED125" s="64"/>
      <c r="EE125" s="64"/>
      <c r="EF125" s="64"/>
      <c r="EG125" s="85"/>
      <c r="EH125" s="62"/>
      <c r="EI125" s="63"/>
      <c r="EJ125" s="64"/>
      <c r="EK125" s="64"/>
      <c r="EL125" s="64"/>
      <c r="EM125" s="85"/>
      <c r="EN125" s="62"/>
      <c r="EO125" s="63"/>
      <c r="EP125" s="64"/>
      <c r="EQ125" s="64"/>
      <c r="ER125" s="64"/>
      <c r="ES125" s="85"/>
      <c r="ET125" s="62"/>
      <c r="EU125" s="63"/>
      <c r="EV125" s="64"/>
      <c r="EW125" s="64"/>
      <c r="EX125" s="64"/>
      <c r="EY125" s="85"/>
      <c r="EZ125" s="62"/>
      <c r="FA125" s="63"/>
      <c r="FB125" s="64"/>
      <c r="FC125" s="64"/>
      <c r="FD125" s="64"/>
      <c r="FE125" s="85"/>
      <c r="FF125" s="62"/>
      <c r="FG125" s="63"/>
      <c r="FH125" s="64"/>
      <c r="FI125" s="64"/>
      <c r="FJ125" s="64"/>
      <c r="FK125" s="85"/>
      <c r="FL125" s="62"/>
      <c r="FM125" s="63"/>
      <c r="FN125" s="64"/>
      <c r="FO125" s="64"/>
      <c r="FP125" s="64"/>
      <c r="FQ125" s="85"/>
      <c r="FR125" s="62"/>
      <c r="FS125" s="63"/>
      <c r="FT125" s="64"/>
      <c r="FU125" s="64"/>
      <c r="FV125" s="64"/>
      <c r="FW125" s="85"/>
      <c r="FX125" s="62"/>
      <c r="FY125" s="63"/>
      <c r="FZ125" s="64"/>
      <c r="GA125" s="64"/>
      <c r="GB125" s="64"/>
      <c r="GC125" s="85"/>
      <c r="GD125" s="62"/>
      <c r="GE125" s="63"/>
      <c r="GF125" s="64"/>
      <c r="GG125" s="64"/>
      <c r="GH125" s="64"/>
      <c r="GI125" s="85"/>
      <c r="GJ125" s="62"/>
      <c r="GK125" s="63"/>
      <c r="GL125" s="64"/>
      <c r="GM125" s="64"/>
      <c r="GN125" s="64"/>
      <c r="GO125" s="85"/>
      <c r="GP125" s="62"/>
      <c r="GQ125" s="63"/>
      <c r="GR125" s="64"/>
      <c r="GS125" s="64"/>
      <c r="GT125" s="64"/>
      <c r="GU125" s="85"/>
      <c r="GV125" s="62"/>
      <c r="GW125" s="63"/>
      <c r="GX125" s="64"/>
      <c r="GY125" s="64"/>
      <c r="GZ125" s="64"/>
      <c r="HA125" s="85"/>
      <c r="HB125" s="62"/>
      <c r="HC125" s="63"/>
      <c r="HD125" s="64"/>
      <c r="HE125" s="64"/>
      <c r="HF125" s="64"/>
      <c r="HG125" s="85"/>
      <c r="HH125" s="62"/>
      <c r="HI125" s="63"/>
      <c r="HJ125" s="64"/>
      <c r="HK125" s="64"/>
      <c r="HL125" s="64"/>
      <c r="HM125" s="85"/>
      <c r="HN125" s="62"/>
      <c r="HO125" s="63"/>
      <c r="HP125" s="64"/>
      <c r="HQ125" s="64"/>
      <c r="HR125" s="64"/>
      <c r="HS125" s="85"/>
      <c r="HT125" s="62"/>
      <c r="HU125" s="63"/>
      <c r="HV125" s="64"/>
      <c r="HW125" s="64"/>
      <c r="HX125" s="64"/>
      <c r="HY125" s="85"/>
      <c r="HZ125" s="62"/>
      <c r="IA125" s="63"/>
      <c r="IB125" s="64"/>
      <c r="IC125" s="64"/>
      <c r="ID125" s="64"/>
      <c r="IE125" s="85"/>
      <c r="IF125" s="62"/>
      <c r="IG125" s="63"/>
      <c r="IH125" s="64"/>
      <c r="II125" s="64"/>
      <c r="IJ125" s="64"/>
      <c r="IK125" s="85"/>
      <c r="IL125" s="62"/>
      <c r="IM125" s="63"/>
      <c r="IN125" s="64"/>
      <c r="IO125" s="64"/>
      <c r="IP125" s="64"/>
      <c r="IQ125" s="85"/>
      <c r="IR125" s="62"/>
      <c r="IS125" s="63"/>
      <c r="IT125" s="64"/>
      <c r="IU125" s="64"/>
    </row>
    <row r="126" ht="12">
      <c r="F126" s="70"/>
    </row>
    <row r="127" spans="1:8" ht="12">
      <c r="A127" s="146" t="s">
        <v>1</v>
      </c>
      <c r="B127" s="147"/>
      <c r="C127" s="148" t="s">
        <v>2</v>
      </c>
      <c r="D127" s="149"/>
      <c r="E127" s="149"/>
      <c r="F127" s="149"/>
      <c r="G127" s="149"/>
      <c r="H127" s="150"/>
    </row>
    <row r="128" spans="1:8" ht="12">
      <c r="A128" s="142" t="s">
        <v>3</v>
      </c>
      <c r="B128" s="143"/>
      <c r="C128" s="13" t="s">
        <v>4</v>
      </c>
      <c r="D128" s="14">
        <v>2101</v>
      </c>
      <c r="E128" s="15" t="s">
        <v>5</v>
      </c>
      <c r="F128" s="16">
        <v>2404</v>
      </c>
      <c r="G128" s="13" t="s">
        <v>6</v>
      </c>
      <c r="H128" s="14">
        <v>3000</v>
      </c>
    </row>
    <row r="129" spans="1:8" ht="12">
      <c r="A129" s="17" t="s">
        <v>7</v>
      </c>
      <c r="B129" s="18">
        <v>0.2</v>
      </c>
      <c r="C129" s="142">
        <v>9.6</v>
      </c>
      <c r="D129" s="143"/>
      <c r="E129" s="121">
        <f>+C129+(G129-C129)*(F128-D128)/(H128-D128)</f>
        <v>10.644827586206896</v>
      </c>
      <c r="F129" s="144"/>
      <c r="G129" s="142">
        <v>12.7</v>
      </c>
      <c r="H129" s="143"/>
    </row>
    <row r="130" spans="1:8" ht="12">
      <c r="A130" s="19" t="s">
        <v>8</v>
      </c>
      <c r="B130" s="20">
        <v>0.9</v>
      </c>
      <c r="C130" s="142">
        <v>22.5</v>
      </c>
      <c r="D130" s="143"/>
      <c r="E130" s="121">
        <f>+C130+(G130-C130)*(F128-D128)/(H128-D128)</f>
        <v>25.364849833147943</v>
      </c>
      <c r="F130" s="144"/>
      <c r="G130" s="142">
        <v>31</v>
      </c>
      <c r="H130" s="143"/>
    </row>
    <row r="131" spans="1:8" ht="21" customHeight="1">
      <c r="A131" s="21" t="s">
        <v>9</v>
      </c>
      <c r="B131" s="22">
        <v>0</v>
      </c>
      <c r="C131" s="136"/>
      <c r="D131" s="137"/>
      <c r="E131" s="138">
        <f>+E129+(E130-E129)*(IF(B131&lt;0.2,0.2,IF(B131&gt;0.9,0.9,B131))-B129)/(B130-B129)</f>
        <v>10.644827586206896</v>
      </c>
      <c r="F131" s="139"/>
      <c r="G131" s="136"/>
      <c r="H131" s="137"/>
    </row>
    <row r="133" spans="3:4" ht="12">
      <c r="C133" s="24" t="s">
        <v>10</v>
      </c>
      <c r="D133" s="25"/>
    </row>
    <row r="134" ht="12">
      <c r="C134" s="26"/>
    </row>
    <row r="136" ht="12">
      <c r="C136" s="27"/>
    </row>
    <row r="138" spans="3:5" ht="12">
      <c r="C138" s="28"/>
      <c r="E138" s="23" t="s">
        <v>11</v>
      </c>
    </row>
    <row r="140" spans="1:5" ht="15" thickBot="1">
      <c r="A140" s="9" t="s">
        <v>12</v>
      </c>
      <c r="B140" s="32"/>
      <c r="C140" s="33"/>
      <c r="D140" s="34"/>
      <c r="E140" s="34"/>
    </row>
    <row r="141" spans="1:6" ht="92.25" customHeight="1" thickTop="1">
      <c r="A141" s="140" t="s">
        <v>38</v>
      </c>
      <c r="B141" s="140"/>
      <c r="C141" s="140"/>
      <c r="D141" s="140"/>
      <c r="E141" s="140"/>
      <c r="F141" s="141"/>
    </row>
    <row r="142" ht="12">
      <c r="F142" s="72"/>
    </row>
    <row r="143" ht="12">
      <c r="F143" s="72"/>
    </row>
    <row r="144" spans="1:3" ht="14.25">
      <c r="A144" s="103" t="s">
        <v>14</v>
      </c>
      <c r="B144" s="104"/>
      <c r="C144" s="104"/>
    </row>
    <row r="145" spans="1:7" ht="14.25">
      <c r="A145" s="104" t="s">
        <v>15</v>
      </c>
      <c r="B145" s="133">
        <f>+H146*38.79+H147*19.4+H148*58.19</f>
        <v>0</v>
      </c>
      <c r="C145" s="133"/>
      <c r="G145" s="29"/>
    </row>
    <row r="146" spans="1:8" ht="14.25">
      <c r="A146" s="104"/>
      <c r="B146" s="105"/>
      <c r="C146" s="104"/>
      <c r="G146" s="29" t="s">
        <v>46</v>
      </c>
      <c r="H146" s="31">
        <v>0</v>
      </c>
    </row>
    <row r="147" spans="1:8" ht="14.25">
      <c r="A147" s="104" t="s">
        <v>16</v>
      </c>
      <c r="B147" s="133">
        <f>+H146*30.49+H147*15.24+H148*45.73</f>
        <v>0</v>
      </c>
      <c r="C147" s="133"/>
      <c r="G147" s="29" t="s">
        <v>47</v>
      </c>
      <c r="H147" s="31">
        <v>0</v>
      </c>
    </row>
    <row r="148" spans="2:8" ht="12">
      <c r="B148" s="42"/>
      <c r="G148" s="29" t="s">
        <v>48</v>
      </c>
      <c r="H148" s="31">
        <v>0</v>
      </c>
    </row>
    <row r="149" spans="2:8" ht="12">
      <c r="B149" s="134"/>
      <c r="C149" s="134"/>
      <c r="D149" s="44"/>
      <c r="H149" s="44"/>
    </row>
    <row r="150" spans="4:8" ht="12">
      <c r="D150" s="24" t="s">
        <v>10</v>
      </c>
      <c r="E150" s="25"/>
      <c r="F150" s="44"/>
      <c r="H150" s="44"/>
    </row>
    <row r="151" spans="4:8" ht="12.75" thickBot="1">
      <c r="D151" s="44"/>
      <c r="E151" s="46"/>
      <c r="F151" s="44"/>
      <c r="G151" s="29"/>
      <c r="H151" s="45" t="s">
        <v>17</v>
      </c>
    </row>
    <row r="152" spans="1:10" ht="24">
      <c r="A152" s="93" t="s">
        <v>52</v>
      </c>
      <c r="B152" s="48">
        <v>0</v>
      </c>
      <c r="C152" s="46" t="s">
        <v>18</v>
      </c>
      <c r="D152" s="135">
        <f>+B152/B153*100</f>
        <v>0</v>
      </c>
      <c r="E152" s="12" t="s">
        <v>19</v>
      </c>
      <c r="F152" s="44"/>
      <c r="G152" s="28"/>
      <c r="H152" s="47">
        <v>83</v>
      </c>
      <c r="I152" s="129">
        <v>10</v>
      </c>
      <c r="J152" s="130"/>
    </row>
    <row r="153" spans="1:10" ht="12">
      <c r="A153" s="30" t="s">
        <v>53</v>
      </c>
      <c r="B153" s="27">
        <f>+E131</f>
        <v>10.644827586206896</v>
      </c>
      <c r="D153" s="135"/>
      <c r="E153" s="12" t="s">
        <v>20</v>
      </c>
      <c r="H153" s="50">
        <v>97</v>
      </c>
      <c r="I153" s="121">
        <v>5</v>
      </c>
      <c r="J153" s="131"/>
    </row>
    <row r="154" spans="1:10" ht="12.75" thickBot="1">
      <c r="A154" s="30"/>
      <c r="B154" s="27"/>
      <c r="D154" s="49"/>
      <c r="H154" s="51">
        <f>+D152</f>
        <v>0</v>
      </c>
      <c r="I154" s="123">
        <f>+I152+(I153-I152)*(H154-H152)/(H153-H152)</f>
        <v>39.64285714285714</v>
      </c>
      <c r="J154" s="124"/>
    </row>
    <row r="156" spans="1:7" ht="12">
      <c r="A156" s="52" t="s">
        <v>21</v>
      </c>
      <c r="B156" s="74">
        <f>+D152</f>
        <v>0</v>
      </c>
      <c r="C156" s="54" t="s">
        <v>22</v>
      </c>
      <c r="D156" s="54"/>
      <c r="E156" s="54"/>
      <c r="F156" s="54"/>
      <c r="G156" s="55" t="str">
        <f>IF(AND(D152&gt;H152,D152&lt;=H153),I154,(IF(AND(D152&gt;H158,D152&lt;=H159),I160,(IF(AND(D152&gt;=40,D152&lt;=H158),I163,(IF(AND(D152&gt;H153,D152&lt;=100),0,"ERRORE")))))))</f>
        <v>ERRORE</v>
      </c>
    </row>
    <row r="157" ht="12.75" thickBot="1">
      <c r="H157" s="45" t="s">
        <v>23</v>
      </c>
    </row>
    <row r="158" spans="8:10" ht="12">
      <c r="H158" s="47">
        <v>55</v>
      </c>
      <c r="I158" s="129">
        <v>30</v>
      </c>
      <c r="J158" s="132"/>
    </row>
    <row r="159" spans="8:10" ht="12">
      <c r="H159" s="50">
        <v>83</v>
      </c>
      <c r="I159" s="121">
        <v>10</v>
      </c>
      <c r="J159" s="122"/>
    </row>
    <row r="160" spans="8:10" ht="12.75" thickBot="1">
      <c r="H160" s="75">
        <f>+D152</f>
        <v>0</v>
      </c>
      <c r="I160" s="123">
        <f>+I158+(I159-I158)*(H160-H158)/(H159-H158)</f>
        <v>69.28571428571428</v>
      </c>
      <c r="J160" s="124"/>
    </row>
    <row r="161" spans="1:5" ht="15">
      <c r="A161" s="106" t="s">
        <v>24</v>
      </c>
      <c r="B161" s="107"/>
      <c r="C161" s="104"/>
      <c r="D161" s="104"/>
      <c r="E161" s="113" t="s">
        <v>41</v>
      </c>
    </row>
    <row r="162" spans="1:8" ht="15" thickBot="1">
      <c r="A162" s="107" t="s">
        <v>15</v>
      </c>
      <c r="B162" s="109" t="e">
        <f>+B145*G156%</f>
        <v>#VALUE!</v>
      </c>
      <c r="C162" s="104"/>
      <c r="D162" s="104"/>
      <c r="E162" s="104"/>
      <c r="H162" s="45" t="s">
        <v>26</v>
      </c>
    </row>
    <row r="163" spans="1:10" ht="15" thickBot="1">
      <c r="A163" s="107"/>
      <c r="B163" s="109"/>
      <c r="C163" s="104"/>
      <c r="D163" s="104"/>
      <c r="E163" s="104"/>
      <c r="H163" s="57">
        <f>+D152</f>
        <v>0</v>
      </c>
      <c r="I163" s="125">
        <v>30</v>
      </c>
      <c r="J163" s="126"/>
    </row>
    <row r="164" spans="1:5" ht="14.25">
      <c r="A164" s="107" t="s">
        <v>16</v>
      </c>
      <c r="B164" s="109" t="e">
        <f>+B147*G156%</f>
        <v>#VALUE!</v>
      </c>
      <c r="C164" s="104"/>
      <c r="D164" s="104"/>
      <c r="E164" s="104"/>
    </row>
    <row r="166" spans="1:10" ht="12.75" customHeight="1">
      <c r="A166" s="79"/>
      <c r="B166" s="86"/>
      <c r="C166" s="79"/>
      <c r="D166" s="79"/>
      <c r="E166" s="79"/>
      <c r="F166" s="82"/>
      <c r="G166" s="82"/>
      <c r="H166" s="82"/>
      <c r="I166" s="82"/>
      <c r="J166" s="82"/>
    </row>
    <row r="167" spans="1:7" ht="15" thickBot="1">
      <c r="A167" s="58" t="s">
        <v>55</v>
      </c>
      <c r="B167" s="32"/>
      <c r="C167" s="33"/>
      <c r="D167" s="34"/>
      <c r="E167" s="34"/>
      <c r="F167" s="34"/>
      <c r="G167" s="87"/>
    </row>
    <row r="168" spans="1:10" ht="12.75" customHeight="1" thickTop="1">
      <c r="A168" s="79"/>
      <c r="B168" s="86"/>
      <c r="C168" s="79"/>
      <c r="D168" s="79"/>
      <c r="E168" s="79"/>
      <c r="F168" s="82"/>
      <c r="G168" s="82"/>
      <c r="H168" s="82"/>
      <c r="I168" s="82"/>
      <c r="J168" s="82"/>
    </row>
    <row r="169" spans="1:10" ht="12.75" customHeight="1">
      <c r="A169" s="59" t="s">
        <v>28</v>
      </c>
      <c r="B169" s="23"/>
      <c r="C169" s="23"/>
      <c r="E169" s="60" t="s">
        <v>29</v>
      </c>
      <c r="F169" s="127" t="s">
        <v>30</v>
      </c>
      <c r="G169" s="128"/>
      <c r="H169" s="128"/>
      <c r="I169" s="128"/>
      <c r="J169" s="128"/>
    </row>
    <row r="170" spans="1:10" ht="14.25">
      <c r="A170" s="110" t="s">
        <v>15</v>
      </c>
      <c r="B170" s="117" t="e">
        <f>+H146*1.5+H147*1.5+H148*1.5+B162*14%</f>
        <v>#VALUE!</v>
      </c>
      <c r="C170" s="23"/>
      <c r="D170" s="23"/>
      <c r="F170" s="128"/>
      <c r="G170" s="128"/>
      <c r="H170" s="128"/>
      <c r="I170" s="128"/>
      <c r="J170" s="128"/>
    </row>
    <row r="171" spans="1:10" ht="14.25">
      <c r="A171" s="110"/>
      <c r="B171" s="118"/>
      <c r="C171" s="23"/>
      <c r="D171" s="23"/>
      <c r="F171" s="128"/>
      <c r="G171" s="128"/>
      <c r="H171" s="128"/>
      <c r="I171" s="128"/>
      <c r="J171" s="128"/>
    </row>
    <row r="172" spans="1:10" ht="14.25">
      <c r="A172" s="110" t="s">
        <v>16</v>
      </c>
      <c r="B172" s="117" t="e">
        <f>+H146*1.5+H147*1.5+H148*1.5+B164*14%</f>
        <v>#VALUE!</v>
      </c>
      <c r="C172" s="23"/>
      <c r="D172" s="23"/>
      <c r="F172" s="128"/>
      <c r="G172" s="128"/>
      <c r="H172" s="128"/>
      <c r="I172" s="128"/>
      <c r="J172" s="128"/>
    </row>
    <row r="173" spans="1:10" ht="12">
      <c r="A173" s="79"/>
      <c r="B173" s="83"/>
      <c r="C173" s="79"/>
      <c r="D173" s="79"/>
      <c r="E173" s="79"/>
      <c r="F173" s="128"/>
      <c r="G173" s="128"/>
      <c r="H173" s="128"/>
      <c r="I173" s="128"/>
      <c r="J173" s="128"/>
    </row>
    <row r="177" spans="1:3" ht="12">
      <c r="A177" s="88"/>
      <c r="B177" s="89"/>
      <c r="C177" s="89"/>
    </row>
    <row r="178" spans="1:3" ht="12">
      <c r="A178" s="89"/>
      <c r="B178" s="89"/>
      <c r="C178" s="89"/>
    </row>
    <row r="179" spans="1:3" ht="12">
      <c r="A179" s="89"/>
      <c r="B179" s="90"/>
      <c r="C179" s="91"/>
    </row>
    <row r="180" spans="1:3" ht="12">
      <c r="A180" s="89"/>
      <c r="B180" s="90"/>
      <c r="C180" s="91"/>
    </row>
    <row r="181" spans="1:3" ht="12">
      <c r="A181" s="89"/>
      <c r="B181" s="92"/>
      <c r="C181" s="91"/>
    </row>
    <row r="182" spans="1:3" ht="12">
      <c r="A182" s="89"/>
      <c r="B182" s="90"/>
      <c r="C182" s="91"/>
    </row>
    <row r="183" spans="1:3" ht="12">
      <c r="A183" s="89"/>
      <c r="B183" s="90"/>
      <c r="C183" s="91"/>
    </row>
  </sheetData>
  <sheetProtection/>
  <mergeCells count="76">
    <mergeCell ref="G6:H6"/>
    <mergeCell ref="C7:D7"/>
    <mergeCell ref="E7:F7"/>
    <mergeCell ref="G7:H7"/>
    <mergeCell ref="A3:B3"/>
    <mergeCell ref="C3:H3"/>
    <mergeCell ref="A4:B4"/>
    <mergeCell ref="C5:D5"/>
    <mergeCell ref="E5:F5"/>
    <mergeCell ref="G5:H5"/>
    <mergeCell ref="A19:F19"/>
    <mergeCell ref="B22:C22"/>
    <mergeCell ref="B24:C24"/>
    <mergeCell ref="B26:C26"/>
    <mergeCell ref="C6:D6"/>
    <mergeCell ref="E6:F6"/>
    <mergeCell ref="I34:J34"/>
    <mergeCell ref="I35:J35"/>
    <mergeCell ref="I36:J36"/>
    <mergeCell ref="I39:J39"/>
    <mergeCell ref="I28:J28"/>
    <mergeCell ref="D29:D30"/>
    <mergeCell ref="I29:J29"/>
    <mergeCell ref="I30:J30"/>
    <mergeCell ref="A65:B65"/>
    <mergeCell ref="C66:D66"/>
    <mergeCell ref="E66:F66"/>
    <mergeCell ref="G66:H66"/>
    <mergeCell ref="F44:J47"/>
    <mergeCell ref="F50:J54"/>
    <mergeCell ref="A64:B64"/>
    <mergeCell ref="C64:H64"/>
    <mergeCell ref="C67:D67"/>
    <mergeCell ref="E67:F67"/>
    <mergeCell ref="G67:H67"/>
    <mergeCell ref="C68:D68"/>
    <mergeCell ref="E68:F68"/>
    <mergeCell ref="G68:H68"/>
    <mergeCell ref="D89:D90"/>
    <mergeCell ref="I89:J89"/>
    <mergeCell ref="I90:J90"/>
    <mergeCell ref="I91:J91"/>
    <mergeCell ref="A78:F78"/>
    <mergeCell ref="B82:C82"/>
    <mergeCell ref="B84:C84"/>
    <mergeCell ref="B86:C86"/>
    <mergeCell ref="F106:J109"/>
    <mergeCell ref="A127:B127"/>
    <mergeCell ref="C127:H127"/>
    <mergeCell ref="A128:B128"/>
    <mergeCell ref="I95:J95"/>
    <mergeCell ref="I96:J96"/>
    <mergeCell ref="I97:J97"/>
    <mergeCell ref="I100:J100"/>
    <mergeCell ref="G131:H131"/>
    <mergeCell ref="A141:F141"/>
    <mergeCell ref="C129:D129"/>
    <mergeCell ref="E129:F129"/>
    <mergeCell ref="G129:H129"/>
    <mergeCell ref="C130:D130"/>
    <mergeCell ref="E130:F130"/>
    <mergeCell ref="G130:H130"/>
    <mergeCell ref="B145:C145"/>
    <mergeCell ref="B147:C147"/>
    <mergeCell ref="B149:C149"/>
    <mergeCell ref="D152:D153"/>
    <mergeCell ref="C131:D131"/>
    <mergeCell ref="E131:F131"/>
    <mergeCell ref="I159:J159"/>
    <mergeCell ref="I160:J160"/>
    <mergeCell ref="I163:J163"/>
    <mergeCell ref="F169:J173"/>
    <mergeCell ref="I152:J152"/>
    <mergeCell ref="I153:J153"/>
    <mergeCell ref="I154:J154"/>
    <mergeCell ref="I158:J158"/>
  </mergeCells>
  <printOptions/>
  <pageMargins left="0" right="0" top="0.984251968503937" bottom="0.98425196850393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Milano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Preferred Customer</cp:lastModifiedBy>
  <cp:lastPrinted>2013-02-01T10:23:03Z</cp:lastPrinted>
  <dcterms:created xsi:type="dcterms:W3CDTF">2008-11-14T08:52:08Z</dcterms:created>
  <dcterms:modified xsi:type="dcterms:W3CDTF">2013-03-07T13:13:58Z</dcterms:modified>
  <cp:category/>
  <cp:version/>
  <cp:contentType/>
  <cp:contentStatus/>
</cp:coreProperties>
</file>